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la\Documents\ACOSE\Info Seguros SByS\2018\"/>
    </mc:Choice>
  </mc:AlternateContent>
  <xr:revisionPtr revIDLastSave="0" documentId="13_ncr:1_{DCEFD324-904D-402B-BC1F-8FF64AC369B2}" xr6:coauthVersionLast="45" xr6:coauthVersionMax="45" xr10:uidLastSave="{00000000-0000-0000-0000-000000000000}"/>
  <bookViews>
    <workbookView xWindow="-106" yWindow="-106" windowWidth="17174" windowHeight="9152" xr2:uid="{ACC19B5F-EBD2-4E7F-8A98-74D84EDDECD0}"/>
  </bookViews>
  <sheets>
    <sheet name="Por compañía" sheetId="1" r:id="rId1"/>
    <sheet name="Por ra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5" i="2" l="1"/>
  <c r="Q10" i="2"/>
  <c r="M45" i="2"/>
  <c r="J45" i="2"/>
  <c r="J14" i="2"/>
  <c r="J39" i="2"/>
  <c r="J25" i="2"/>
  <c r="J37" i="2"/>
  <c r="J36" i="2"/>
  <c r="J34" i="2"/>
  <c r="J33" i="2"/>
  <c r="J32" i="2"/>
  <c r="J31" i="2"/>
  <c r="J30" i="2"/>
  <c r="J38" i="2"/>
  <c r="J28" i="2"/>
  <c r="J27" i="2"/>
  <c r="J35" i="2"/>
  <c r="J11" i="2"/>
  <c r="J23" i="2"/>
  <c r="J22" i="2"/>
  <c r="J21" i="2"/>
  <c r="J20" i="2"/>
  <c r="J19" i="2"/>
  <c r="J18" i="2"/>
  <c r="J17" i="2"/>
  <c r="J24" i="2"/>
  <c r="J40" i="2"/>
  <c r="J26" i="2"/>
  <c r="J16" i="2"/>
  <c r="J15" i="2"/>
  <c r="J12" i="2"/>
  <c r="J2" i="2"/>
  <c r="J8" i="2"/>
  <c r="J7" i="2"/>
  <c r="J5" i="2"/>
  <c r="J9" i="2"/>
  <c r="J3" i="2"/>
  <c r="J13" i="2"/>
  <c r="H45" i="2"/>
  <c r="H14" i="2"/>
  <c r="H39" i="2"/>
  <c r="H25" i="2"/>
  <c r="H37" i="2"/>
  <c r="H36" i="2"/>
  <c r="H34" i="2"/>
  <c r="H33" i="2"/>
  <c r="H32" i="2"/>
  <c r="H31" i="2"/>
  <c r="H30" i="2"/>
  <c r="H38" i="2"/>
  <c r="H28" i="2"/>
  <c r="H27" i="2"/>
  <c r="H35" i="2"/>
  <c r="H11" i="2"/>
  <c r="H23" i="2"/>
  <c r="H22" i="2"/>
  <c r="H21" i="2"/>
  <c r="H20" i="2"/>
  <c r="H19" i="2"/>
  <c r="H18" i="2"/>
  <c r="H17" i="2"/>
  <c r="H24" i="2"/>
  <c r="H40" i="2"/>
  <c r="H26" i="2"/>
  <c r="H16" i="2"/>
  <c r="H15" i="2"/>
  <c r="H12" i="2"/>
  <c r="H2" i="2"/>
  <c r="H8" i="2"/>
  <c r="H7" i="2"/>
  <c r="H5" i="2"/>
  <c r="H9" i="2"/>
  <c r="H3" i="2"/>
  <c r="H13" i="2"/>
  <c r="E4" i="2"/>
  <c r="C14" i="2"/>
  <c r="C39" i="2"/>
  <c r="C25" i="2"/>
  <c r="C37" i="2"/>
  <c r="C36" i="2"/>
  <c r="C34" i="2"/>
  <c r="C33" i="2"/>
  <c r="C32" i="2"/>
  <c r="C31" i="2"/>
  <c r="C30" i="2"/>
  <c r="C38" i="2"/>
  <c r="C28" i="2"/>
  <c r="C27" i="2"/>
  <c r="C35" i="2"/>
  <c r="C11" i="2"/>
  <c r="C23" i="2"/>
  <c r="C22" i="2"/>
  <c r="C21" i="2"/>
  <c r="C20" i="2"/>
  <c r="C19" i="2"/>
  <c r="C18" i="2"/>
  <c r="C17" i="2"/>
  <c r="C24" i="2"/>
  <c r="C40" i="2"/>
  <c r="C26" i="2"/>
  <c r="C16" i="2"/>
  <c r="C15" i="2"/>
  <c r="C12" i="2"/>
  <c r="C2" i="2"/>
  <c r="C8" i="2"/>
  <c r="C7" i="2"/>
  <c r="C4" i="2"/>
  <c r="C5" i="2"/>
  <c r="C9" i="2"/>
  <c r="C3" i="2"/>
  <c r="C13" i="2"/>
  <c r="R29" i="2"/>
  <c r="P29" i="2"/>
  <c r="Q29" i="2" s="1"/>
  <c r="N29" i="2"/>
  <c r="L29" i="2"/>
  <c r="M29" i="2" s="1"/>
  <c r="I29" i="2"/>
  <c r="J29" i="2" s="1"/>
  <c r="G29" i="2"/>
  <c r="S29" i="2" s="1"/>
  <c r="D29" i="2"/>
  <c r="E29" i="2" s="1"/>
  <c r="B29" i="2"/>
  <c r="C29" i="2" s="1"/>
  <c r="R10" i="2"/>
  <c r="S10" i="2" s="1"/>
  <c r="P10" i="2"/>
  <c r="N10" i="2"/>
  <c r="O10" i="2" s="1"/>
  <c r="L10" i="2"/>
  <c r="M10" i="2" s="1"/>
  <c r="I10" i="2"/>
  <c r="J10" i="2" s="1"/>
  <c r="G10" i="2"/>
  <c r="H10" i="2" s="1"/>
  <c r="D10" i="2"/>
  <c r="B10" i="2"/>
  <c r="E10" i="2" s="1"/>
  <c r="R6" i="2"/>
  <c r="N6" i="2"/>
  <c r="I6" i="2"/>
  <c r="J6" i="2" s="1"/>
  <c r="D6" i="2"/>
  <c r="B6" i="2"/>
  <c r="C6" i="2" s="1"/>
  <c r="R4" i="2"/>
  <c r="I4" i="2"/>
  <c r="J4" i="2" s="1"/>
  <c r="D4" i="2"/>
  <c r="B4" i="2"/>
  <c r="E7" i="2"/>
  <c r="F7" i="2"/>
  <c r="K7" i="2"/>
  <c r="M7" i="2"/>
  <c r="O7" i="2"/>
  <c r="Q7" i="2"/>
  <c r="S7" i="2"/>
  <c r="F13" i="2"/>
  <c r="F3" i="2"/>
  <c r="F9" i="2"/>
  <c r="F5" i="2"/>
  <c r="F8" i="2"/>
  <c r="F2" i="2"/>
  <c r="F12" i="2"/>
  <c r="F15" i="2"/>
  <c r="F16" i="2"/>
  <c r="F26" i="2"/>
  <c r="F40" i="2"/>
  <c r="F24" i="2"/>
  <c r="F17" i="2"/>
  <c r="F18" i="2"/>
  <c r="F19" i="2"/>
  <c r="F20" i="2"/>
  <c r="F21" i="2"/>
  <c r="F22" i="2"/>
  <c r="F23" i="2"/>
  <c r="F11" i="2"/>
  <c r="F35" i="2"/>
  <c r="F27" i="2"/>
  <c r="F28" i="2"/>
  <c r="F38" i="2"/>
  <c r="F30" i="2"/>
  <c r="F31" i="2"/>
  <c r="F29" i="2" s="1"/>
  <c r="F32" i="2"/>
  <c r="F33" i="2"/>
  <c r="F34" i="2"/>
  <c r="F36" i="2"/>
  <c r="F37" i="2"/>
  <c r="F25" i="2"/>
  <c r="F39" i="2"/>
  <c r="F14" i="2"/>
  <c r="F41" i="2"/>
  <c r="F42" i="2"/>
  <c r="F43" i="2"/>
  <c r="F45" i="2"/>
  <c r="Q45" i="2"/>
  <c r="O45" i="2"/>
  <c r="K45" i="2"/>
  <c r="E45" i="2"/>
  <c r="S43" i="2"/>
  <c r="Q43" i="2"/>
  <c r="O43" i="2"/>
  <c r="M43" i="2"/>
  <c r="K43" i="2"/>
  <c r="J43" i="2"/>
  <c r="H43" i="2"/>
  <c r="E43" i="2"/>
  <c r="C43" i="2"/>
  <c r="S42" i="2"/>
  <c r="Q42" i="2"/>
  <c r="O42" i="2"/>
  <c r="M42" i="2"/>
  <c r="K42" i="2"/>
  <c r="J42" i="2"/>
  <c r="H42" i="2"/>
  <c r="E42" i="2"/>
  <c r="C42" i="2"/>
  <c r="S41" i="2"/>
  <c r="Q41" i="2"/>
  <c r="O41" i="2"/>
  <c r="M41" i="2"/>
  <c r="K41" i="2"/>
  <c r="J41" i="2"/>
  <c r="H41" i="2"/>
  <c r="E41" i="2"/>
  <c r="C41" i="2"/>
  <c r="S14" i="2"/>
  <c r="Q14" i="2"/>
  <c r="O14" i="2"/>
  <c r="M14" i="2"/>
  <c r="K14" i="2"/>
  <c r="E14" i="2"/>
  <c r="S39" i="2"/>
  <c r="Q39" i="2"/>
  <c r="O39" i="2"/>
  <c r="M39" i="2"/>
  <c r="K39" i="2"/>
  <c r="E39" i="2"/>
  <c r="S25" i="2"/>
  <c r="Q25" i="2"/>
  <c r="O25" i="2"/>
  <c r="M25" i="2"/>
  <c r="K25" i="2"/>
  <c r="E25" i="2"/>
  <c r="S37" i="2"/>
  <c r="Q37" i="2"/>
  <c r="O37" i="2"/>
  <c r="M37" i="2"/>
  <c r="K37" i="2"/>
  <c r="E37" i="2"/>
  <c r="S36" i="2"/>
  <c r="Q36" i="2"/>
  <c r="O36" i="2"/>
  <c r="M36" i="2"/>
  <c r="K36" i="2"/>
  <c r="K29" i="2" s="1"/>
  <c r="E36" i="2"/>
  <c r="S34" i="2"/>
  <c r="Q34" i="2"/>
  <c r="O34" i="2"/>
  <c r="M34" i="2"/>
  <c r="K34" i="2"/>
  <c r="E34" i="2"/>
  <c r="S33" i="2"/>
  <c r="Q33" i="2"/>
  <c r="O33" i="2"/>
  <c r="M33" i="2"/>
  <c r="K33" i="2"/>
  <c r="E33" i="2"/>
  <c r="S32" i="2"/>
  <c r="Q32" i="2"/>
  <c r="O32" i="2"/>
  <c r="M32" i="2"/>
  <c r="K32" i="2"/>
  <c r="E32" i="2"/>
  <c r="S31" i="2"/>
  <c r="Q31" i="2"/>
  <c r="O31" i="2"/>
  <c r="M31" i="2"/>
  <c r="K31" i="2"/>
  <c r="E31" i="2"/>
  <c r="S30" i="2"/>
  <c r="Q30" i="2"/>
  <c r="O30" i="2"/>
  <c r="M30" i="2"/>
  <c r="K30" i="2"/>
  <c r="E30" i="2"/>
  <c r="S38" i="2"/>
  <c r="Q38" i="2"/>
  <c r="O38" i="2"/>
  <c r="M38" i="2"/>
  <c r="S28" i="2"/>
  <c r="Q28" i="2"/>
  <c r="O28" i="2"/>
  <c r="M28" i="2"/>
  <c r="K28" i="2"/>
  <c r="E28" i="2"/>
  <c r="S27" i="2"/>
  <c r="Q27" i="2"/>
  <c r="O27" i="2"/>
  <c r="M27" i="2"/>
  <c r="K27" i="2"/>
  <c r="E27" i="2"/>
  <c r="S35" i="2"/>
  <c r="Q35" i="2"/>
  <c r="O35" i="2"/>
  <c r="M35" i="2"/>
  <c r="K35" i="2"/>
  <c r="E35" i="2"/>
  <c r="S11" i="2"/>
  <c r="Q11" i="2"/>
  <c r="O11" i="2"/>
  <c r="M11" i="2"/>
  <c r="K11" i="2"/>
  <c r="E11" i="2"/>
  <c r="S23" i="2"/>
  <c r="Q23" i="2"/>
  <c r="O23" i="2"/>
  <c r="M23" i="2"/>
  <c r="K23" i="2"/>
  <c r="E23" i="2"/>
  <c r="S22" i="2"/>
  <c r="Q22" i="2"/>
  <c r="O22" i="2"/>
  <c r="M22" i="2"/>
  <c r="K22" i="2"/>
  <c r="E22" i="2"/>
  <c r="S21" i="2"/>
  <c r="Q21" i="2"/>
  <c r="O21" i="2"/>
  <c r="M21" i="2"/>
  <c r="K21" i="2"/>
  <c r="E21" i="2"/>
  <c r="S20" i="2"/>
  <c r="Q20" i="2"/>
  <c r="O20" i="2"/>
  <c r="M20" i="2"/>
  <c r="K20" i="2"/>
  <c r="E20" i="2"/>
  <c r="S19" i="2"/>
  <c r="Q19" i="2"/>
  <c r="O19" i="2"/>
  <c r="M19" i="2"/>
  <c r="K19" i="2"/>
  <c r="E19" i="2"/>
  <c r="S18" i="2"/>
  <c r="Q18" i="2"/>
  <c r="O18" i="2"/>
  <c r="M18" i="2"/>
  <c r="K18" i="2"/>
  <c r="S17" i="2"/>
  <c r="Q17" i="2"/>
  <c r="O17" i="2"/>
  <c r="M17" i="2"/>
  <c r="K17" i="2"/>
  <c r="E17" i="2"/>
  <c r="S24" i="2"/>
  <c r="Q24" i="2"/>
  <c r="O24" i="2"/>
  <c r="M24" i="2"/>
  <c r="K24" i="2"/>
  <c r="E24" i="2"/>
  <c r="S40" i="2"/>
  <c r="Q40" i="2"/>
  <c r="O40" i="2"/>
  <c r="M40" i="2"/>
  <c r="K40" i="2"/>
  <c r="E40" i="2"/>
  <c r="S26" i="2"/>
  <c r="Q26" i="2"/>
  <c r="O26" i="2"/>
  <c r="M26" i="2"/>
  <c r="K26" i="2"/>
  <c r="E26" i="2"/>
  <c r="S16" i="2"/>
  <c r="Q16" i="2"/>
  <c r="O16" i="2"/>
  <c r="M16" i="2"/>
  <c r="K16" i="2"/>
  <c r="E16" i="2"/>
  <c r="S15" i="2"/>
  <c r="Q15" i="2"/>
  <c r="O15" i="2"/>
  <c r="M15" i="2"/>
  <c r="K15" i="2"/>
  <c r="E15" i="2"/>
  <c r="S12" i="2"/>
  <c r="Q12" i="2"/>
  <c r="O12" i="2"/>
  <c r="M12" i="2"/>
  <c r="K12" i="2"/>
  <c r="E12" i="2"/>
  <c r="S2" i="2"/>
  <c r="Q2" i="2"/>
  <c r="O2" i="2"/>
  <c r="M2" i="2"/>
  <c r="K2" i="2"/>
  <c r="E2" i="2"/>
  <c r="S8" i="2"/>
  <c r="Q8" i="2"/>
  <c r="O8" i="2"/>
  <c r="M8" i="2"/>
  <c r="K8" i="2"/>
  <c r="E8" i="2"/>
  <c r="S5" i="2"/>
  <c r="Q5" i="2"/>
  <c r="O5" i="2"/>
  <c r="M5" i="2"/>
  <c r="K5" i="2"/>
  <c r="E5" i="2"/>
  <c r="S9" i="2"/>
  <c r="Q9" i="2"/>
  <c r="O9" i="2"/>
  <c r="M9" i="2"/>
  <c r="K9" i="2"/>
  <c r="E9" i="2"/>
  <c r="S3" i="2"/>
  <c r="Q3" i="2"/>
  <c r="O3" i="2"/>
  <c r="M3" i="2"/>
  <c r="K3" i="2"/>
  <c r="E3" i="2"/>
  <c r="S13" i="2"/>
  <c r="Q13" i="2"/>
  <c r="O13" i="2"/>
  <c r="M13" i="2"/>
  <c r="K13" i="2"/>
  <c r="E13" i="2"/>
  <c r="S38" i="1"/>
  <c r="Q38" i="1"/>
  <c r="O38" i="1"/>
  <c r="M38" i="1"/>
  <c r="K38" i="1"/>
  <c r="K36" i="1"/>
  <c r="K35" i="1"/>
  <c r="K34" i="1"/>
  <c r="K32" i="1"/>
  <c r="K33" i="1"/>
  <c r="K31" i="1"/>
  <c r="K15" i="1"/>
  <c r="K30" i="1"/>
  <c r="K12" i="1"/>
  <c r="K10" i="1"/>
  <c r="K3" i="1"/>
  <c r="K25" i="1"/>
  <c r="K24" i="1"/>
  <c r="K29" i="1"/>
  <c r="K28" i="1"/>
  <c r="K27" i="1"/>
  <c r="K20" i="1"/>
  <c r="K26" i="1"/>
  <c r="K18" i="1"/>
  <c r="K23" i="1"/>
  <c r="K22" i="1"/>
  <c r="K21" i="1"/>
  <c r="K19" i="1"/>
  <c r="K17" i="1"/>
  <c r="K16" i="1"/>
  <c r="K13" i="1"/>
  <c r="K9" i="1"/>
  <c r="K14" i="1"/>
  <c r="K11" i="1"/>
  <c r="K8" i="1"/>
  <c r="K7" i="1"/>
  <c r="K6" i="1"/>
  <c r="K5" i="1"/>
  <c r="K4" i="1"/>
  <c r="K2" i="1"/>
  <c r="J36" i="1"/>
  <c r="J35" i="1"/>
  <c r="J34" i="1"/>
  <c r="J32" i="1"/>
  <c r="J33" i="1"/>
  <c r="J31" i="1"/>
  <c r="J15" i="1"/>
  <c r="J30" i="1"/>
  <c r="J12" i="1"/>
  <c r="J10" i="1"/>
  <c r="J3" i="1"/>
  <c r="J25" i="1"/>
  <c r="J24" i="1"/>
  <c r="J29" i="1"/>
  <c r="J28" i="1"/>
  <c r="J27" i="1"/>
  <c r="J20" i="1"/>
  <c r="J26" i="1"/>
  <c r="J18" i="1"/>
  <c r="J23" i="1"/>
  <c r="J22" i="1"/>
  <c r="J21" i="1"/>
  <c r="J19" i="1"/>
  <c r="J17" i="1"/>
  <c r="J16" i="1"/>
  <c r="J13" i="1"/>
  <c r="J9" i="1"/>
  <c r="J14" i="1"/>
  <c r="J11" i="1"/>
  <c r="J8" i="1"/>
  <c r="J7" i="1"/>
  <c r="J6" i="1"/>
  <c r="J5" i="1"/>
  <c r="J4" i="1"/>
  <c r="J2" i="1"/>
  <c r="H36" i="1"/>
  <c r="H35" i="1"/>
  <c r="H34" i="1"/>
  <c r="H32" i="1"/>
  <c r="H33" i="1"/>
  <c r="H31" i="1"/>
  <c r="H15" i="1"/>
  <c r="H30" i="1"/>
  <c r="H12" i="1"/>
  <c r="H10" i="1"/>
  <c r="H3" i="1"/>
  <c r="H25" i="1"/>
  <c r="H24" i="1"/>
  <c r="H29" i="1"/>
  <c r="H28" i="1"/>
  <c r="H27" i="1"/>
  <c r="H20" i="1"/>
  <c r="H26" i="1"/>
  <c r="H18" i="1"/>
  <c r="H23" i="1"/>
  <c r="H22" i="1"/>
  <c r="H21" i="1"/>
  <c r="H19" i="1"/>
  <c r="H17" i="1"/>
  <c r="H16" i="1"/>
  <c r="H13" i="1"/>
  <c r="H9" i="1"/>
  <c r="H14" i="1"/>
  <c r="H11" i="1"/>
  <c r="H8" i="1"/>
  <c r="H7" i="1"/>
  <c r="H6" i="1"/>
  <c r="H5" i="1"/>
  <c r="H4" i="1"/>
  <c r="H2" i="1"/>
  <c r="F38" i="1"/>
  <c r="F36" i="1"/>
  <c r="F35" i="1"/>
  <c r="F34" i="1"/>
  <c r="F32" i="1"/>
  <c r="F33" i="1"/>
  <c r="F31" i="1"/>
  <c r="F15" i="1"/>
  <c r="F30" i="1"/>
  <c r="F12" i="1"/>
  <c r="F10" i="1"/>
  <c r="F3" i="1"/>
  <c r="F25" i="1"/>
  <c r="F24" i="1"/>
  <c r="F29" i="1"/>
  <c r="F28" i="1"/>
  <c r="F27" i="1"/>
  <c r="F20" i="1"/>
  <c r="F26" i="1"/>
  <c r="F18" i="1"/>
  <c r="F23" i="1"/>
  <c r="F22" i="1"/>
  <c r="F21" i="1"/>
  <c r="F19" i="1"/>
  <c r="F17" i="1"/>
  <c r="F16" i="1"/>
  <c r="F13" i="1"/>
  <c r="F9" i="1"/>
  <c r="F14" i="1"/>
  <c r="F11" i="1"/>
  <c r="F8" i="1"/>
  <c r="F7" i="1"/>
  <c r="F6" i="1"/>
  <c r="F5" i="1"/>
  <c r="F4" i="1"/>
  <c r="F2" i="1"/>
  <c r="E38" i="1"/>
  <c r="C36" i="1"/>
  <c r="C35" i="1"/>
  <c r="C34" i="1"/>
  <c r="C32" i="1"/>
  <c r="C33" i="1"/>
  <c r="C31" i="1"/>
  <c r="C15" i="1"/>
  <c r="C30" i="1"/>
  <c r="C12" i="1"/>
  <c r="C10" i="1"/>
  <c r="C3" i="1"/>
  <c r="C25" i="1"/>
  <c r="C24" i="1"/>
  <c r="C29" i="1"/>
  <c r="C28" i="1"/>
  <c r="C27" i="1"/>
  <c r="C20" i="1"/>
  <c r="C26" i="1"/>
  <c r="C18" i="1"/>
  <c r="C23" i="1"/>
  <c r="C22" i="1"/>
  <c r="C21" i="1"/>
  <c r="C19" i="1"/>
  <c r="C17" i="1"/>
  <c r="C16" i="1"/>
  <c r="C13" i="1"/>
  <c r="C9" i="1"/>
  <c r="C14" i="1"/>
  <c r="C11" i="1"/>
  <c r="C8" i="1"/>
  <c r="C7" i="1"/>
  <c r="C6" i="1"/>
  <c r="C5" i="1"/>
  <c r="C4" i="1"/>
  <c r="C2" i="1"/>
  <c r="S36" i="1"/>
  <c r="Q36" i="1"/>
  <c r="O36" i="1"/>
  <c r="M36" i="1"/>
  <c r="E36" i="1"/>
  <c r="S35" i="1"/>
  <c r="Q35" i="1"/>
  <c r="O35" i="1"/>
  <c r="M35" i="1"/>
  <c r="E35" i="1"/>
  <c r="S34" i="1"/>
  <c r="Q34" i="1"/>
  <c r="O34" i="1"/>
  <c r="M34" i="1"/>
  <c r="E34" i="1"/>
  <c r="S32" i="1"/>
  <c r="Q32" i="1"/>
  <c r="O32" i="1"/>
  <c r="M32" i="1"/>
  <c r="E32" i="1"/>
  <c r="S33" i="1"/>
  <c r="Q33" i="1"/>
  <c r="O33" i="1"/>
  <c r="M33" i="1"/>
  <c r="E33" i="1"/>
  <c r="S31" i="1"/>
  <c r="Q31" i="1"/>
  <c r="O31" i="1"/>
  <c r="M31" i="1"/>
  <c r="E31" i="1"/>
  <c r="S15" i="1"/>
  <c r="Q15" i="1"/>
  <c r="O15" i="1"/>
  <c r="M15" i="1"/>
  <c r="E15" i="1"/>
  <c r="S30" i="1"/>
  <c r="Q30" i="1"/>
  <c r="O30" i="1"/>
  <c r="M30" i="1"/>
  <c r="E30" i="1"/>
  <c r="S12" i="1"/>
  <c r="Q12" i="1"/>
  <c r="O12" i="1"/>
  <c r="M12" i="1"/>
  <c r="E12" i="1"/>
  <c r="S10" i="1"/>
  <c r="Q10" i="1"/>
  <c r="O10" i="1"/>
  <c r="M10" i="1"/>
  <c r="E10" i="1"/>
  <c r="S3" i="1"/>
  <c r="Q3" i="1"/>
  <c r="O3" i="1"/>
  <c r="M3" i="1"/>
  <c r="E3" i="1"/>
  <c r="S25" i="1"/>
  <c r="Q25" i="1"/>
  <c r="O25" i="1"/>
  <c r="M25" i="1"/>
  <c r="E25" i="1"/>
  <c r="S24" i="1"/>
  <c r="Q24" i="1"/>
  <c r="O24" i="1"/>
  <c r="M24" i="1"/>
  <c r="E24" i="1"/>
  <c r="S29" i="1"/>
  <c r="Q29" i="1"/>
  <c r="O29" i="1"/>
  <c r="M29" i="1"/>
  <c r="E29" i="1"/>
  <c r="S28" i="1"/>
  <c r="Q28" i="1"/>
  <c r="O28" i="1"/>
  <c r="M28" i="1"/>
  <c r="E28" i="1"/>
  <c r="S27" i="1"/>
  <c r="Q27" i="1"/>
  <c r="O27" i="1"/>
  <c r="M27" i="1"/>
  <c r="E27" i="1"/>
  <c r="S20" i="1"/>
  <c r="Q20" i="1"/>
  <c r="O20" i="1"/>
  <c r="M20" i="1"/>
  <c r="E20" i="1"/>
  <c r="S26" i="1"/>
  <c r="Q26" i="1"/>
  <c r="O26" i="1"/>
  <c r="M26" i="1"/>
  <c r="E26" i="1"/>
  <c r="S18" i="1"/>
  <c r="Q18" i="1"/>
  <c r="O18" i="1"/>
  <c r="M18" i="1"/>
  <c r="E18" i="1"/>
  <c r="S23" i="1"/>
  <c r="Q23" i="1"/>
  <c r="O23" i="1"/>
  <c r="M23" i="1"/>
  <c r="E23" i="1"/>
  <c r="S22" i="1"/>
  <c r="Q22" i="1"/>
  <c r="O22" i="1"/>
  <c r="M22" i="1"/>
  <c r="E22" i="1"/>
  <c r="S21" i="1"/>
  <c r="Q21" i="1"/>
  <c r="O21" i="1"/>
  <c r="M21" i="1"/>
  <c r="E21" i="1"/>
  <c r="S19" i="1"/>
  <c r="Q19" i="1"/>
  <c r="O19" i="1"/>
  <c r="M19" i="1"/>
  <c r="E19" i="1"/>
  <c r="S17" i="1"/>
  <c r="Q17" i="1"/>
  <c r="O17" i="1"/>
  <c r="M17" i="1"/>
  <c r="E17" i="1"/>
  <c r="S16" i="1"/>
  <c r="Q16" i="1"/>
  <c r="O16" i="1"/>
  <c r="M16" i="1"/>
  <c r="E16" i="1"/>
  <c r="S13" i="1"/>
  <c r="Q13" i="1"/>
  <c r="O13" i="1"/>
  <c r="M13" i="1"/>
  <c r="E13" i="1"/>
  <c r="S9" i="1"/>
  <c r="Q9" i="1"/>
  <c r="O9" i="1"/>
  <c r="M9" i="1"/>
  <c r="E9" i="1"/>
  <c r="S14" i="1"/>
  <c r="Q14" i="1"/>
  <c r="O14" i="1"/>
  <c r="M14" i="1"/>
  <c r="E14" i="1"/>
  <c r="S11" i="1"/>
  <c r="Q11" i="1"/>
  <c r="O11" i="1"/>
  <c r="M11" i="1"/>
  <c r="E11" i="1"/>
  <c r="S8" i="1"/>
  <c r="Q8" i="1"/>
  <c r="O8" i="1"/>
  <c r="M8" i="1"/>
  <c r="E8" i="1"/>
  <c r="S7" i="1"/>
  <c r="Q7" i="1"/>
  <c r="O7" i="1"/>
  <c r="M7" i="1"/>
  <c r="E7" i="1"/>
  <c r="S6" i="1"/>
  <c r="Q6" i="1"/>
  <c r="O6" i="1"/>
  <c r="M6" i="1"/>
  <c r="E6" i="1"/>
  <c r="S5" i="1"/>
  <c r="Q5" i="1"/>
  <c r="O5" i="1"/>
  <c r="M5" i="1"/>
  <c r="E5" i="1"/>
  <c r="S4" i="1"/>
  <c r="Q4" i="1"/>
  <c r="O4" i="1"/>
  <c r="M4" i="1"/>
  <c r="E4" i="1"/>
  <c r="S2" i="1"/>
  <c r="Q2" i="1"/>
  <c r="O2" i="1"/>
  <c r="M2" i="1"/>
  <c r="E2" i="1"/>
  <c r="L6" i="2" l="1"/>
  <c r="P6" i="2"/>
  <c r="N4" i="2"/>
  <c r="C10" i="2"/>
  <c r="E6" i="2"/>
  <c r="H29" i="2"/>
  <c r="G6" i="2"/>
  <c r="O29" i="2"/>
  <c r="K10" i="2"/>
  <c r="F10" i="2"/>
  <c r="K6" i="2"/>
  <c r="K4" i="2" s="1"/>
  <c r="F6" i="2"/>
  <c r="F4" i="2" s="1"/>
  <c r="K38" i="2"/>
  <c r="E38" i="2"/>
  <c r="E18" i="2"/>
  <c r="J38" i="1"/>
  <c r="H38" i="1"/>
  <c r="C38" i="1"/>
  <c r="L4" i="2" l="1"/>
  <c r="M6" i="2"/>
  <c r="G4" i="2"/>
  <c r="H6" i="2"/>
  <c r="S6" i="2"/>
  <c r="P4" i="2"/>
  <c r="Q4" i="2" s="1"/>
  <c r="Q6" i="2"/>
  <c r="O6" i="2"/>
  <c r="H4" i="2" l="1"/>
  <c r="S4" i="2"/>
  <c r="O4" i="2"/>
  <c r="M4" i="2"/>
</calcChain>
</file>

<file path=xl/sharedStrings.xml><?xml version="1.0" encoding="utf-8"?>
<sst xmlns="http://schemas.openxmlformats.org/spreadsheetml/2006/main" count="117" uniqueCount="96">
  <si>
    <t>Prima neta emitida</t>
  </si>
  <si>
    <t>Share mercado %</t>
  </si>
  <si>
    <t>Prima retenida</t>
  </si>
  <si>
    <t>Retención %</t>
  </si>
  <si>
    <t>Ajuste reservas</t>
  </si>
  <si>
    <t>Ingreso devengado</t>
  </si>
  <si>
    <t>Siniestros pagados</t>
  </si>
  <si>
    <t>Ajuste reaseguro y reservas</t>
  </si>
  <si>
    <t>Costo siniestros</t>
  </si>
  <si>
    <t>Siniestralidad incurrida % (*)</t>
  </si>
  <si>
    <t>Resultado de intermediación</t>
  </si>
  <si>
    <t>Intermediación % (*)</t>
  </si>
  <si>
    <t>Gastos administración</t>
  </si>
  <si>
    <t>Administración % (*)</t>
  </si>
  <si>
    <t>Resultado técnico</t>
  </si>
  <si>
    <t>Resultado técnico % (*)</t>
  </si>
  <si>
    <t>AIG METROPOLITANA</t>
  </si>
  <si>
    <t>AMA AMÉRICA</t>
  </si>
  <si>
    <t>ASEGURADORA DEL SUR</t>
  </si>
  <si>
    <t xml:space="preserve">BMI </t>
  </si>
  <si>
    <t>BUPA</t>
  </si>
  <si>
    <t>CHUBB</t>
  </si>
  <si>
    <t>CÓNDOR</t>
  </si>
  <si>
    <t>ECUATORIANO SUIZA</t>
  </si>
  <si>
    <t>COFACE</t>
  </si>
  <si>
    <t>CONSTITUCIÓN</t>
  </si>
  <si>
    <t>EQUIVIDA</t>
  </si>
  <si>
    <t>GENERALI</t>
  </si>
  <si>
    <t>HISPANA</t>
  </si>
  <si>
    <t>INTEROCEÁNICA</t>
  </si>
  <si>
    <t>LA UNIÓN</t>
  </si>
  <si>
    <t>LATINA</t>
  </si>
  <si>
    <t>LATINA VIDA</t>
  </si>
  <si>
    <t>LIBERTY</t>
  </si>
  <si>
    <t xml:space="preserve">LONG LIFE </t>
  </si>
  <si>
    <t>MAPFRE ATLAS</t>
  </si>
  <si>
    <t>ORIENTE</t>
  </si>
  <si>
    <t xml:space="preserve">PAN AMERICAN LIFE </t>
  </si>
  <si>
    <t>PAN AMERICAN LIFE INSURANCE COMPANY</t>
  </si>
  <si>
    <t>PRUEBA SCVS</t>
  </si>
  <si>
    <t>ALIANZA</t>
  </si>
  <si>
    <t>COLÓN</t>
  </si>
  <si>
    <t>CONFIANZA</t>
  </si>
  <si>
    <t>PICHINCHA</t>
  </si>
  <si>
    <t>EQUINOCCIAL</t>
  </si>
  <si>
    <t>SUCRE</t>
  </si>
  <si>
    <t>UNIDOS</t>
  </si>
  <si>
    <t>SWEADEN</t>
  </si>
  <si>
    <t>TOPSEG</t>
  </si>
  <si>
    <t>VAZSEGUROS</t>
  </si>
  <si>
    <t>ZURICH</t>
  </si>
  <si>
    <t>TOTAL</t>
  </si>
  <si>
    <t>(*) Con relación al ingreso devengado</t>
  </si>
  <si>
    <t>Resultado técnico %</t>
  </si>
  <si>
    <t>VIDA INDIVIDUAL</t>
  </si>
  <si>
    <t>VIDA COLECTIVA</t>
  </si>
  <si>
    <t>ACCIDENTES PERSONALES</t>
  </si>
  <si>
    <t>INCENDIO Y ALIADAS</t>
  </si>
  <si>
    <t>INCENDIO Y LINEAS ALIADAS</t>
  </si>
  <si>
    <t>LUCRO CESANTE A CONSECUENCIA DE INCENDIO Y LINEAS ALIADAS</t>
  </si>
  <si>
    <t>TRANSPORTE</t>
  </si>
  <si>
    <t>ROBO</t>
  </si>
  <si>
    <t>DINERO Y VALORES</t>
  </si>
  <si>
    <t>AGROPECUARIO</t>
  </si>
  <si>
    <t>RAMOS TÉCNICOS</t>
  </si>
  <si>
    <t>TODO RIESGO PARA CONTRATISTAS</t>
  </si>
  <si>
    <t>MONTAJE DE MAQUINARIA</t>
  </si>
  <si>
    <t>ROTURA DE MAQUINARIA</t>
  </si>
  <si>
    <t>PERDIDA DE BENEFICIO POR ROTURA DE MAQUINARIA</t>
  </si>
  <si>
    <t>EQUIPO Y MAQUINARIA DE CONTRATISTAS</t>
  </si>
  <si>
    <t>OBRAS CIVILES TERMINADAS</t>
  </si>
  <si>
    <t>EQUIPO ELECTRONICO</t>
  </si>
  <si>
    <t>RESPONSABILIDAD CIVIL</t>
  </si>
  <si>
    <t>FIDELIDAD</t>
  </si>
  <si>
    <t>FIANZAS</t>
  </si>
  <si>
    <t>SERIEDAD DE OFERTA</t>
  </si>
  <si>
    <t>BBB</t>
  </si>
  <si>
    <t>RIESGOS ESPECIALES</t>
  </si>
  <si>
    <t>CUMPLIMIENTO DE CONTRATO</t>
  </si>
  <si>
    <t>BUEN USO DE ANTICIPO</t>
  </si>
  <si>
    <t>EJECUCION DE OBRA Y BUENA CALIDAD DE MATERIALES</t>
  </si>
  <si>
    <t>GARANTIAS ADUANERAS</t>
  </si>
  <si>
    <t>OTRAS GARANTIAS</t>
  </si>
  <si>
    <t>CRÉDITO</t>
  </si>
  <si>
    <t>CREDITO INTERNO</t>
  </si>
  <si>
    <t>CREDITO A LAS EXPORTACIONES</t>
  </si>
  <si>
    <t>TODO RIESGO PETROLERO</t>
  </si>
  <si>
    <t>OTROS RIESGOS TECNICOS</t>
  </si>
  <si>
    <t>MULTIRIESGO</t>
  </si>
  <si>
    <t>RIESGOS CATASTROFICOS</t>
  </si>
  <si>
    <t>LUCRO CESANTE A CONSECUENCIA DE RIESGOS CATASTROFICOS</t>
  </si>
  <si>
    <t>SOAT</t>
  </si>
  <si>
    <t>ASISTENCIA MÉDICA</t>
  </si>
  <si>
    <t>VEHÍCULOS</t>
  </si>
  <si>
    <t>MARÍTIMO</t>
  </si>
  <si>
    <t>AVIACIÓN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</si>
</sst>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4" xfId="0" applyFill="1" applyBorder="1"/>
    <xf numFmtId="164" fontId="0" fillId="3" borderId="5" xfId="1" applyNumberFormat="1" applyFont="1" applyFill="1" applyBorder="1"/>
    <xf numFmtId="165" fontId="0" fillId="3" borderId="0" xfId="2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164" fontId="0" fillId="3" borderId="0" xfId="1" applyNumberFormat="1" applyFont="1" applyFill="1" applyBorder="1"/>
    <xf numFmtId="165" fontId="0" fillId="2" borderId="6" xfId="2" applyNumberFormat="1" applyFont="1" applyFill="1" applyBorder="1"/>
    <xf numFmtId="0" fontId="0" fillId="2" borderId="7" xfId="0" applyFill="1" applyBorder="1"/>
    <xf numFmtId="164" fontId="2" fillId="3" borderId="9" xfId="1" applyNumberFormat="1" applyFont="1" applyFill="1" applyBorder="1"/>
    <xf numFmtId="165" fontId="2" fillId="3" borderId="10" xfId="0" applyNumberFormat="1" applyFont="1" applyFill="1" applyBorder="1"/>
    <xf numFmtId="164" fontId="2" fillId="2" borderId="10" xfId="1" applyNumberFormat="1" applyFont="1" applyFill="1" applyBorder="1"/>
    <xf numFmtId="165" fontId="2" fillId="2" borderId="10" xfId="2" applyNumberFormat="1" applyFont="1" applyFill="1" applyBorder="1"/>
    <xf numFmtId="164" fontId="2" fillId="3" borderId="10" xfId="0" applyNumberFormat="1" applyFont="1" applyFill="1" applyBorder="1"/>
    <xf numFmtId="164" fontId="2" fillId="3" borderId="10" xfId="1" applyNumberFormat="1" applyFont="1" applyFill="1" applyBorder="1"/>
    <xf numFmtId="165" fontId="2" fillId="3" borderId="10" xfId="2" applyNumberFormat="1" applyFont="1" applyFill="1" applyBorder="1"/>
    <xf numFmtId="165" fontId="2" fillId="2" borderId="11" xfId="2" applyNumberFormat="1" applyFont="1" applyFill="1" applyBorder="1"/>
    <xf numFmtId="0" fontId="2" fillId="2" borderId="8" xfId="0" applyFont="1" applyFill="1" applyBorder="1"/>
    <xf numFmtId="165" fontId="2" fillId="2" borderId="10" xfId="0" applyNumberFormat="1" applyFont="1" applyFill="1" applyBorder="1"/>
    <xf numFmtId="164" fontId="0" fillId="3" borderId="12" xfId="1" applyNumberFormat="1" applyFont="1" applyFill="1" applyBorder="1"/>
    <xf numFmtId="165" fontId="0" fillId="3" borderId="13" xfId="2" applyNumberFormat="1" applyFont="1" applyFill="1" applyBorder="1"/>
    <xf numFmtId="164" fontId="0" fillId="2" borderId="13" xfId="1" applyNumberFormat="1" applyFont="1" applyFill="1" applyBorder="1"/>
    <xf numFmtId="165" fontId="0" fillId="2" borderId="13" xfId="2" applyNumberFormat="1" applyFont="1" applyFill="1" applyBorder="1"/>
    <xf numFmtId="164" fontId="0" fillId="3" borderId="13" xfId="0" applyNumberFormat="1" applyFill="1" applyBorder="1"/>
    <xf numFmtId="164" fontId="0" fillId="3" borderId="13" xfId="1" applyNumberFormat="1" applyFont="1" applyFill="1" applyBorder="1"/>
    <xf numFmtId="165" fontId="0" fillId="2" borderId="14" xfId="2" applyNumberFormat="1" applyFont="1" applyFill="1" applyBorder="1"/>
    <xf numFmtId="164" fontId="0" fillId="3" borderId="0" xfId="0" applyNumberFormat="1" applyFill="1" applyBorder="1"/>
    <xf numFmtId="0" fontId="0" fillId="3" borderId="5" xfId="0" applyFill="1" applyBorder="1"/>
    <xf numFmtId="0" fontId="0" fillId="2" borderId="0" xfId="0" applyFill="1" applyBorder="1"/>
    <xf numFmtId="0" fontId="0" fillId="3" borderId="0" xfId="0" applyFill="1" applyBorder="1"/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164" fontId="0" fillId="4" borderId="12" xfId="1" applyNumberFormat="1" applyFont="1" applyFill="1" applyBorder="1"/>
    <xf numFmtId="165" fontId="0" fillId="4" borderId="13" xfId="2" applyNumberFormat="1" applyFont="1" applyFill="1" applyBorder="1"/>
    <xf numFmtId="164" fontId="0" fillId="4" borderId="13" xfId="1" applyNumberFormat="1" applyFont="1" applyFill="1" applyBorder="1"/>
    <xf numFmtId="164" fontId="0" fillId="4" borderId="5" xfId="1" applyNumberFormat="1" applyFont="1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0" fontId="0" fillId="2" borderId="6" xfId="0" applyFill="1" applyBorder="1"/>
    <xf numFmtId="164" fontId="2" fillId="4" borderId="9" xfId="1" applyNumberFormat="1" applyFont="1" applyFill="1" applyBorder="1"/>
    <xf numFmtId="164" fontId="2" fillId="4" borderId="10" xfId="1" applyNumberFormat="1" applyFont="1" applyFill="1" applyBorder="1"/>
    <xf numFmtId="165" fontId="2" fillId="4" borderId="10" xfId="2" applyNumberFormat="1" applyFont="1" applyFill="1" applyBorder="1"/>
    <xf numFmtId="0" fontId="0" fillId="2" borderId="5" xfId="0" applyFill="1" applyBorder="1"/>
    <xf numFmtId="0" fontId="0" fillId="4" borderId="5" xfId="0" applyFill="1" applyBorder="1"/>
    <xf numFmtId="0" fontId="0" fillId="4" borderId="0" xfId="0" applyFill="1" applyBorder="1"/>
    <xf numFmtId="0" fontId="0" fillId="2" borderId="12" xfId="0" applyFill="1" applyBorder="1"/>
    <xf numFmtId="0" fontId="2" fillId="2" borderId="9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1522661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CAE0E9-E65E-4DFD-BAC6-CFCF601E7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2661" cy="560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1522661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2BD61-4FB5-482A-992C-D3A75043D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2661" cy="56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CE7B-BBCE-4CE3-9188-8422A6B5E75E}">
  <sheetPr>
    <pageSetUpPr fitToPage="1"/>
  </sheetPr>
  <dimension ref="A1:S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RowHeight="14.6" x14ac:dyDescent="0.4"/>
  <cols>
    <col min="1" max="1" width="21.69140625" style="1" customWidth="1"/>
    <col min="2" max="2" width="13.3828125" style="1" bestFit="1" customWidth="1"/>
    <col min="3" max="3" width="9.61328125" style="1" bestFit="1" customWidth="1"/>
    <col min="4" max="4" width="13.3828125" style="1" bestFit="1" customWidth="1"/>
    <col min="5" max="5" width="9.69140625" style="1" customWidth="1"/>
    <col min="6" max="6" width="11.84375" style="1" bestFit="1" customWidth="1"/>
    <col min="7" max="7" width="13.3828125" style="1" bestFit="1" customWidth="1"/>
    <col min="8" max="8" width="9.61328125" style="1" bestFit="1" customWidth="1"/>
    <col min="9" max="9" width="11.84375" style="1" bestFit="1" customWidth="1"/>
    <col min="10" max="10" width="9.61328125" style="1" bestFit="1" customWidth="1"/>
    <col min="11" max="12" width="11.84375" style="1" bestFit="1" customWidth="1"/>
    <col min="13" max="13" width="12.3046875" style="1" customWidth="1"/>
    <col min="14" max="15" width="14" style="1" customWidth="1"/>
    <col min="16" max="16" width="13.61328125" style="1" customWidth="1"/>
    <col min="17" max="17" width="13.69140625" style="1" customWidth="1"/>
    <col min="18" max="18" width="11.84375" style="1" bestFit="1" customWidth="1"/>
    <col min="19" max="19" width="8.765625" style="1" bestFit="1" customWidth="1"/>
    <col min="20" max="16384" width="11.07421875" style="1"/>
  </cols>
  <sheetData>
    <row r="1" spans="1:19" ht="44.2" thickBot="1" x14ac:dyDescent="0.45">
      <c r="B1" s="2" t="s">
        <v>0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  <c r="H1" s="3" t="s">
        <v>1</v>
      </c>
      <c r="I1" s="4" t="s">
        <v>6</v>
      </c>
      <c r="J1" s="4" t="s">
        <v>1</v>
      </c>
      <c r="K1" s="3" t="s">
        <v>7</v>
      </c>
      <c r="L1" s="3" t="s">
        <v>8</v>
      </c>
      <c r="M1" s="3" t="s">
        <v>9</v>
      </c>
      <c r="N1" s="4" t="s">
        <v>10</v>
      </c>
      <c r="O1" s="4" t="s">
        <v>11</v>
      </c>
      <c r="P1" s="3" t="s">
        <v>12</v>
      </c>
      <c r="Q1" s="3" t="s">
        <v>13</v>
      </c>
      <c r="R1" s="4" t="s">
        <v>14</v>
      </c>
      <c r="S1" s="5" t="s">
        <v>15</v>
      </c>
    </row>
    <row r="2" spans="1:19" x14ac:dyDescent="0.4">
      <c r="A2" s="6" t="s">
        <v>16</v>
      </c>
      <c r="B2" s="24">
        <v>108799977.59</v>
      </c>
      <c r="C2" s="25">
        <f>+B2/$B$38</f>
        <v>6.4415211685752163E-2</v>
      </c>
      <c r="D2" s="26">
        <v>76545853.209999993</v>
      </c>
      <c r="E2" s="27">
        <f>+D2/B2</f>
        <v>0.70354658985734442</v>
      </c>
      <c r="F2" s="28">
        <f>+D2-G2</f>
        <v>984904.03999999166</v>
      </c>
      <c r="G2" s="29">
        <v>75560949.170000002</v>
      </c>
      <c r="H2" s="25">
        <f>+G2/$G$38</f>
        <v>6.8069219024847194E-2</v>
      </c>
      <c r="I2" s="26">
        <v>42741048.609999999</v>
      </c>
      <c r="J2" s="27">
        <f>+I2/$I$38</f>
        <v>5.452376030798637E-2</v>
      </c>
      <c r="K2" s="28">
        <f>+I2-L2</f>
        <v>9325294.7800000012</v>
      </c>
      <c r="L2" s="29">
        <v>33415753.829999998</v>
      </c>
      <c r="M2" s="25">
        <f>+L2/G2</f>
        <v>0.44223576062841558</v>
      </c>
      <c r="N2" s="26">
        <v>-2380312.58</v>
      </c>
      <c r="O2" s="27">
        <f>+N2/G2</f>
        <v>-3.1501888292121361E-2</v>
      </c>
      <c r="P2" s="29">
        <v>15034567.890000001</v>
      </c>
      <c r="Q2" s="25">
        <f>+P2/G2</f>
        <v>0.19897272407437125</v>
      </c>
      <c r="R2" s="26">
        <v>24730314.870000001</v>
      </c>
      <c r="S2" s="30">
        <f>+R2/G2</f>
        <v>0.32728962700509179</v>
      </c>
    </row>
    <row r="3" spans="1:19" x14ac:dyDescent="0.4">
      <c r="A3" s="13" t="s">
        <v>40</v>
      </c>
      <c r="B3" s="7">
        <v>26965403.379999999</v>
      </c>
      <c r="C3" s="8">
        <f>+B3/$B$38</f>
        <v>1.5964912910736168E-2</v>
      </c>
      <c r="D3" s="9">
        <v>11679041.439999999</v>
      </c>
      <c r="E3" s="10">
        <f>+D3/B3</f>
        <v>0.43311206123703833</v>
      </c>
      <c r="F3" s="31">
        <f>+D3-G3</f>
        <v>296252.74000000022</v>
      </c>
      <c r="G3" s="11">
        <v>11382788.699999999</v>
      </c>
      <c r="H3" s="8">
        <f>+G3/$G$38</f>
        <v>1.0254205983975143E-2</v>
      </c>
      <c r="I3" s="9">
        <v>12244100.550000001</v>
      </c>
      <c r="J3" s="10">
        <f>+I3/$I$38</f>
        <v>1.5619513916626018E-2</v>
      </c>
      <c r="K3" s="31">
        <f>+I3-L3</f>
        <v>6739508.8200000003</v>
      </c>
      <c r="L3" s="11">
        <v>5504591.7300000004</v>
      </c>
      <c r="M3" s="8">
        <f>+L3/G3</f>
        <v>0.48358902858312752</v>
      </c>
      <c r="N3" s="9">
        <v>870986.48</v>
      </c>
      <c r="O3" s="10">
        <f>+N3/G3</f>
        <v>7.6517846632785172E-2</v>
      </c>
      <c r="P3" s="11">
        <v>5680116.8700000001</v>
      </c>
      <c r="Q3" s="8">
        <f>+P3/G3</f>
        <v>0.49900925157294718</v>
      </c>
      <c r="R3" s="9">
        <v>1069066.58</v>
      </c>
      <c r="S3" s="12">
        <f>+R3/G3</f>
        <v>9.3919566476710598E-2</v>
      </c>
    </row>
    <row r="4" spans="1:19" x14ac:dyDescent="0.4">
      <c r="A4" s="13" t="s">
        <v>17</v>
      </c>
      <c r="B4" s="7">
        <v>1153504.7</v>
      </c>
      <c r="C4" s="8">
        <f>+B4/$B$38</f>
        <v>6.8293441852546283E-4</v>
      </c>
      <c r="D4" s="9">
        <v>1133325.68</v>
      </c>
      <c r="E4" s="10">
        <f>+D4/B4</f>
        <v>0.98250633915925956</v>
      </c>
      <c r="F4" s="31">
        <f>+D4-G4</f>
        <v>920475.83</v>
      </c>
      <c r="G4" s="11">
        <v>212849.85</v>
      </c>
      <c r="H4" s="8">
        <f>+G4/$G$38</f>
        <v>1.9174617601029631E-4</v>
      </c>
      <c r="I4" s="9">
        <v>153336.35999999999</v>
      </c>
      <c r="J4" s="10">
        <f>+I4/$I$38</f>
        <v>1.9560762337457092E-4</v>
      </c>
      <c r="K4" s="31">
        <f>+I4-L4</f>
        <v>-95827.640000000014</v>
      </c>
      <c r="L4" s="11">
        <v>249164</v>
      </c>
      <c r="M4" s="8">
        <f>+L4/G4</f>
        <v>1.1706092346318309</v>
      </c>
      <c r="N4" s="9">
        <v>-195653.62</v>
      </c>
      <c r="O4" s="10">
        <f>+N4/G4</f>
        <v>-0.91920957426091676</v>
      </c>
      <c r="P4" s="11">
        <v>1170545.8799999999</v>
      </c>
      <c r="Q4" s="8">
        <f>+P4/G4</f>
        <v>5.4993972511608531</v>
      </c>
      <c r="R4" s="9">
        <v>-1402513.65</v>
      </c>
      <c r="S4" s="12">
        <f>+R4/G4</f>
        <v>-6.5892160600536007</v>
      </c>
    </row>
    <row r="5" spans="1:19" x14ac:dyDescent="0.4">
      <c r="A5" s="13" t="s">
        <v>18</v>
      </c>
      <c r="B5" s="7">
        <v>52561321.770000003</v>
      </c>
      <c r="C5" s="8">
        <f>+B5/$B$38</f>
        <v>3.1119019905098525E-2</v>
      </c>
      <c r="D5" s="9">
        <v>39801426.140000001</v>
      </c>
      <c r="E5" s="10">
        <f>+D5/B5</f>
        <v>0.75723792324258354</v>
      </c>
      <c r="F5" s="31">
        <f>+D5-G5</f>
        <v>1306468.5399999991</v>
      </c>
      <c r="G5" s="11">
        <v>38494957.600000001</v>
      </c>
      <c r="H5" s="8">
        <f>+G5/$G$38</f>
        <v>3.4678252841044963E-2</v>
      </c>
      <c r="I5" s="9">
        <v>20124673.25</v>
      </c>
      <c r="J5" s="10">
        <f>+I5/$I$38</f>
        <v>2.5672576977973798E-2</v>
      </c>
      <c r="K5" s="31">
        <f>+I5-L5</f>
        <v>7149727.1699999999</v>
      </c>
      <c r="L5" s="11">
        <v>12974946.08</v>
      </c>
      <c r="M5" s="8">
        <f>+L5/G5</f>
        <v>0.33705573116412524</v>
      </c>
      <c r="N5" s="9">
        <v>-4849423.38</v>
      </c>
      <c r="O5" s="10">
        <f>+N5/G5</f>
        <v>-0.12597554802865921</v>
      </c>
      <c r="P5" s="11">
        <v>14999349.32</v>
      </c>
      <c r="Q5" s="8">
        <f>+P5/G5</f>
        <v>0.38964452113073633</v>
      </c>
      <c r="R5" s="9">
        <v>5671238.8200000003</v>
      </c>
      <c r="S5" s="12">
        <f>+R5/G5</f>
        <v>0.1473241996764792</v>
      </c>
    </row>
    <row r="6" spans="1:19" x14ac:dyDescent="0.4">
      <c r="A6" s="13" t="s">
        <v>19</v>
      </c>
      <c r="B6" s="7">
        <v>28781439.18</v>
      </c>
      <c r="C6" s="8">
        <f>+B6/$B$38</f>
        <v>1.7040099993280714E-2</v>
      </c>
      <c r="D6" s="9">
        <v>28125779.550000001</v>
      </c>
      <c r="E6" s="10">
        <f>+D6/B6</f>
        <v>0.97721935911892788</v>
      </c>
      <c r="F6" s="31">
        <f>+D6-G6</f>
        <v>1211778.9000000022</v>
      </c>
      <c r="G6" s="11">
        <v>26914000.649999999</v>
      </c>
      <c r="H6" s="8">
        <f>+G6/$G$38</f>
        <v>2.4245526627226323E-2</v>
      </c>
      <c r="I6" s="9">
        <v>17780478.68</v>
      </c>
      <c r="J6" s="10">
        <f>+I6/$I$38</f>
        <v>2.268214255938401E-2</v>
      </c>
      <c r="K6" s="31">
        <f>+I6-L6</f>
        <v>3143668.0700000003</v>
      </c>
      <c r="L6" s="11">
        <v>14636810.609999999</v>
      </c>
      <c r="M6" s="8">
        <f>+L6/G6</f>
        <v>0.54383630290950447</v>
      </c>
      <c r="N6" s="9">
        <v>-5818156.6600000001</v>
      </c>
      <c r="O6" s="10">
        <f>+N6/G6</f>
        <v>-0.2161758385779039</v>
      </c>
      <c r="P6" s="11">
        <v>4073533.28</v>
      </c>
      <c r="Q6" s="8">
        <f>+P6/G6</f>
        <v>0.1513536888467007</v>
      </c>
      <c r="R6" s="9">
        <v>2385500.1</v>
      </c>
      <c r="S6" s="12">
        <f>+R6/G6</f>
        <v>8.863416966589098E-2</v>
      </c>
    </row>
    <row r="7" spans="1:19" x14ac:dyDescent="0.4">
      <c r="A7" s="13" t="s">
        <v>20</v>
      </c>
      <c r="B7" s="7">
        <v>24764831.960000001</v>
      </c>
      <c r="C7" s="8">
        <f>+B7/$B$38</f>
        <v>1.4662060860682578E-2</v>
      </c>
      <c r="D7" s="9">
        <v>24764831.960000001</v>
      </c>
      <c r="E7" s="10">
        <f>+D7/B7</f>
        <v>1</v>
      </c>
      <c r="F7" s="31">
        <f>+D7-G7</f>
        <v>16313.359999999404</v>
      </c>
      <c r="G7" s="11">
        <v>24748518.600000001</v>
      </c>
      <c r="H7" s="8">
        <f>+G7/$G$38</f>
        <v>2.2294748168578422E-2</v>
      </c>
      <c r="I7" s="9">
        <v>17278010.949999999</v>
      </c>
      <c r="J7" s="10">
        <f>+I7/$I$38</f>
        <v>2.204115617828226E-2</v>
      </c>
      <c r="K7" s="31">
        <f>+I7-L7</f>
        <v>2183610.66</v>
      </c>
      <c r="L7" s="11">
        <v>15094400.289999999</v>
      </c>
      <c r="M7" s="8">
        <f>+L7/G7</f>
        <v>0.6099112651534625</v>
      </c>
      <c r="N7" s="9">
        <v>-4808759.6500000004</v>
      </c>
      <c r="O7" s="10">
        <f>+N7/G7</f>
        <v>-0.19430494922633471</v>
      </c>
      <c r="P7" s="11">
        <v>5333668.9800000004</v>
      </c>
      <c r="Q7" s="8">
        <f>+P7/G7</f>
        <v>0.21551467650269782</v>
      </c>
      <c r="R7" s="9">
        <v>-488310.32</v>
      </c>
      <c r="S7" s="12">
        <f>+R7/G7</f>
        <v>-1.9730890882495081E-2</v>
      </c>
    </row>
    <row r="8" spans="1:19" x14ac:dyDescent="0.4">
      <c r="A8" s="13" t="s">
        <v>21</v>
      </c>
      <c r="B8" s="7">
        <v>153452627.61000001</v>
      </c>
      <c r="C8" s="8">
        <f>+B8/$B$38</f>
        <v>9.0851889036984199E-2</v>
      </c>
      <c r="D8" s="9">
        <v>125287101.75</v>
      </c>
      <c r="E8" s="10">
        <f>+D8/B8</f>
        <v>0.81645458732982579</v>
      </c>
      <c r="F8" s="31">
        <f>+D8-G8</f>
        <v>10242692.549999997</v>
      </c>
      <c r="G8" s="11">
        <v>115044409.2</v>
      </c>
      <c r="H8" s="8">
        <f>+G8/$G$38</f>
        <v>0.10363796608484221</v>
      </c>
      <c r="I8" s="9">
        <v>41774601.07</v>
      </c>
      <c r="J8" s="10">
        <f>+I8/$I$38</f>
        <v>5.3290885688974936E-2</v>
      </c>
      <c r="K8" s="31">
        <f>+I8-L8</f>
        <v>11512721.859999999</v>
      </c>
      <c r="L8" s="11">
        <v>30261879.210000001</v>
      </c>
      <c r="M8" s="8">
        <f>+L8/G8</f>
        <v>0.26304519637621815</v>
      </c>
      <c r="N8" s="9">
        <v>-507625.63</v>
      </c>
      <c r="O8" s="10">
        <f>+N8/G8</f>
        <v>-4.412431977615823E-3</v>
      </c>
      <c r="P8" s="11">
        <v>24160428.949999999</v>
      </c>
      <c r="Q8" s="8">
        <f>+P8/G8</f>
        <v>0.21000958775839407</v>
      </c>
      <c r="R8" s="9">
        <v>60114475.409999996</v>
      </c>
      <c r="S8" s="12">
        <f>+R8/G8</f>
        <v>0.52253278388777191</v>
      </c>
    </row>
    <row r="9" spans="1:19" x14ac:dyDescent="0.4">
      <c r="A9" s="13" t="s">
        <v>24</v>
      </c>
      <c r="B9" s="7">
        <v>5024324.9800000004</v>
      </c>
      <c r="C9" s="8">
        <f>+B9/$B$38</f>
        <v>2.9746601454673379E-3</v>
      </c>
      <c r="D9" s="9">
        <v>2509571.7999999998</v>
      </c>
      <c r="E9" s="10">
        <f>+D9/B9</f>
        <v>0.49948437053528327</v>
      </c>
      <c r="F9" s="31">
        <f>+D9-G9</f>
        <v>-181826.80000000028</v>
      </c>
      <c r="G9" s="11">
        <v>2691398.6</v>
      </c>
      <c r="H9" s="8">
        <f>+G9/$G$38</f>
        <v>2.4245513429747077E-3</v>
      </c>
      <c r="I9" s="9">
        <v>1419245.38</v>
      </c>
      <c r="J9" s="10">
        <f>+I9/$I$38</f>
        <v>1.8104982782109853E-3</v>
      </c>
      <c r="K9" s="31">
        <f>+I9-L9</f>
        <v>1270388</v>
      </c>
      <c r="L9" s="11">
        <v>148857.38</v>
      </c>
      <c r="M9" s="8">
        <f>+L9/G9</f>
        <v>5.5308559646274617E-2</v>
      </c>
      <c r="N9" s="9">
        <v>381407.66</v>
      </c>
      <c r="O9" s="10">
        <f>+N9/G9</f>
        <v>0.14171355368914881</v>
      </c>
      <c r="P9" s="11">
        <v>2578323.5099999998</v>
      </c>
      <c r="Q9" s="8">
        <f>+P9/G9</f>
        <v>0.95798649445682249</v>
      </c>
      <c r="R9" s="9">
        <v>345625.37</v>
      </c>
      <c r="S9" s="12">
        <f>+R9/G9</f>
        <v>0.12841849958605164</v>
      </c>
    </row>
    <row r="10" spans="1:19" x14ac:dyDescent="0.4">
      <c r="A10" s="13" t="s">
        <v>41</v>
      </c>
      <c r="B10" s="7">
        <v>1681656.86</v>
      </c>
      <c r="C10" s="8">
        <f>+B10/$B$38</f>
        <v>9.9562780268121643E-4</v>
      </c>
      <c r="D10" s="9">
        <v>172027.29</v>
      </c>
      <c r="E10" s="10">
        <f>+D10/B10</f>
        <v>0.10229630912931904</v>
      </c>
      <c r="F10" s="31">
        <f>+D10-G10</f>
        <v>-75396.78</v>
      </c>
      <c r="G10" s="11">
        <v>247424.07</v>
      </c>
      <c r="H10" s="8">
        <f>+G10/$G$38</f>
        <v>2.2289242522559389E-4</v>
      </c>
      <c r="I10" s="9">
        <v>409699.36</v>
      </c>
      <c r="J10" s="10">
        <f>+I10/$I$38</f>
        <v>5.2264393199162129E-4</v>
      </c>
      <c r="K10" s="31">
        <f>+I10-L10</f>
        <v>383684.25</v>
      </c>
      <c r="L10" s="11">
        <v>26015.11</v>
      </c>
      <c r="M10" s="8">
        <f>+L10/G10</f>
        <v>0.10514381240273026</v>
      </c>
      <c r="N10" s="9">
        <v>774137.33</v>
      </c>
      <c r="O10" s="10">
        <f>+N10/G10</f>
        <v>3.1287874700307046</v>
      </c>
      <c r="P10" s="11">
        <v>786857.25</v>
      </c>
      <c r="Q10" s="8">
        <f>+P10/G10</f>
        <v>3.1801968579693964</v>
      </c>
      <c r="R10" s="9">
        <v>208689.04</v>
      </c>
      <c r="S10" s="12">
        <f>+R10/G10</f>
        <v>0.84344679965857805</v>
      </c>
    </row>
    <row r="11" spans="1:19" x14ac:dyDescent="0.4">
      <c r="A11" s="13" t="s">
        <v>22</v>
      </c>
      <c r="B11" s="7">
        <v>16681490.140000001</v>
      </c>
      <c r="C11" s="8">
        <f>+B11/$B$38</f>
        <v>9.8763045949436887E-3</v>
      </c>
      <c r="D11" s="9">
        <v>7240982.21</v>
      </c>
      <c r="E11" s="10">
        <f>+D11/B11</f>
        <v>0.43407286454805888</v>
      </c>
      <c r="F11" s="31">
        <f>+D11-G11</f>
        <v>306299.0700000003</v>
      </c>
      <c r="G11" s="11">
        <v>6934683.1399999997</v>
      </c>
      <c r="H11" s="8">
        <f>+G11/$G$38</f>
        <v>6.2471219685523586E-3</v>
      </c>
      <c r="I11" s="9">
        <v>10769015.58</v>
      </c>
      <c r="J11" s="10">
        <f>+I11/$I$38</f>
        <v>1.3737782373910054E-2</v>
      </c>
      <c r="K11" s="31">
        <f>+I11-L11</f>
        <v>8091028.6699999999</v>
      </c>
      <c r="L11" s="11">
        <v>2677986.91</v>
      </c>
      <c r="M11" s="8">
        <f>+L11/G11</f>
        <v>0.38617293046211199</v>
      </c>
      <c r="N11" s="9">
        <v>597557.98</v>
      </c>
      <c r="O11" s="10">
        <f>+N11/G11</f>
        <v>8.6169471327856517E-2</v>
      </c>
      <c r="P11" s="11">
        <v>3446152.98</v>
      </c>
      <c r="Q11" s="8">
        <f>+P11/G11</f>
        <v>0.49694454821190287</v>
      </c>
      <c r="R11" s="9">
        <v>1408101.23</v>
      </c>
      <c r="S11" s="12">
        <f>+R11/G11</f>
        <v>0.20305199265384172</v>
      </c>
    </row>
    <row r="12" spans="1:19" x14ac:dyDescent="0.4">
      <c r="A12" s="13" t="s">
        <v>42</v>
      </c>
      <c r="B12" s="7">
        <v>27193944.449999999</v>
      </c>
      <c r="C12" s="8">
        <f>+B12/$B$38</f>
        <v>1.6100221039736108E-2</v>
      </c>
      <c r="D12" s="9">
        <v>9063343.0199999996</v>
      </c>
      <c r="E12" s="10">
        <f>+D12/B12</f>
        <v>0.33328533992794857</v>
      </c>
      <c r="F12" s="31">
        <f>+D12-G12</f>
        <v>1061775.5</v>
      </c>
      <c r="G12" s="11">
        <v>8001567.5199999996</v>
      </c>
      <c r="H12" s="8">
        <f>+G12/$G$38</f>
        <v>7.2082267102757652E-3</v>
      </c>
      <c r="I12" s="9">
        <v>48588390.509999998</v>
      </c>
      <c r="J12" s="10">
        <f>+I12/$I$38</f>
        <v>6.1983078190043485E-2</v>
      </c>
      <c r="K12" s="31">
        <f>+I12-L12</f>
        <v>46482480.140000001</v>
      </c>
      <c r="L12" s="11">
        <v>2105910.37</v>
      </c>
      <c r="M12" s="8">
        <f>+L12/G12</f>
        <v>0.26318722734467409</v>
      </c>
      <c r="N12" s="9">
        <v>5537646.6200000001</v>
      </c>
      <c r="O12" s="10">
        <f>+N12/G12</f>
        <v>0.69207022326045442</v>
      </c>
      <c r="P12" s="11">
        <v>7734328.4299999997</v>
      </c>
      <c r="Q12" s="8">
        <f>+P12/G12</f>
        <v>0.96660165782116658</v>
      </c>
      <c r="R12" s="9">
        <v>3698975.34</v>
      </c>
      <c r="S12" s="12">
        <f>+R12/G12</f>
        <v>0.46228133809461375</v>
      </c>
    </row>
    <row r="13" spans="1:19" x14ac:dyDescent="0.4">
      <c r="A13" s="13" t="s">
        <v>25</v>
      </c>
      <c r="B13" s="7">
        <v>5918590.6699999999</v>
      </c>
      <c r="C13" s="8">
        <f>+B13/$B$38</f>
        <v>3.5041116674311597E-3</v>
      </c>
      <c r="D13" s="9">
        <v>5485974.7999999998</v>
      </c>
      <c r="E13" s="10">
        <f>+D13/B13</f>
        <v>0.92690559389537908</v>
      </c>
      <c r="F13" s="31">
        <f>+D13-G13</f>
        <v>-773393.19000000041</v>
      </c>
      <c r="G13" s="11">
        <v>6259367.9900000002</v>
      </c>
      <c r="H13" s="8">
        <f>+G13/$G$38</f>
        <v>5.63876308263198E-3</v>
      </c>
      <c r="I13" s="9">
        <v>4292723.6500000004</v>
      </c>
      <c r="J13" s="10">
        <f>+I13/$I$38</f>
        <v>5.4761275863096891E-3</v>
      </c>
      <c r="K13" s="31">
        <f>+I13-L13</f>
        <v>1407175.0100000002</v>
      </c>
      <c r="L13" s="11">
        <v>2885548.64</v>
      </c>
      <c r="M13" s="8">
        <f>+L13/G13</f>
        <v>0.46099680424764417</v>
      </c>
      <c r="N13" s="9">
        <v>-844994.2</v>
      </c>
      <c r="O13" s="10">
        <f>+N13/G13</f>
        <v>-0.13499672831985068</v>
      </c>
      <c r="P13" s="11">
        <v>2921859.36</v>
      </c>
      <c r="Q13" s="8">
        <f>+P13/G13</f>
        <v>0.46679782442380413</v>
      </c>
      <c r="R13" s="9">
        <v>-393034.21</v>
      </c>
      <c r="S13" s="12">
        <f>+R13/G13</f>
        <v>-6.2791356991299049E-2</v>
      </c>
    </row>
    <row r="14" spans="1:19" x14ac:dyDescent="0.4">
      <c r="A14" s="13" t="s">
        <v>23</v>
      </c>
      <c r="B14" s="7">
        <v>52045988.340000004</v>
      </c>
      <c r="C14" s="8">
        <f>+B14/$B$38</f>
        <v>3.0813915871830362E-2</v>
      </c>
      <c r="D14" s="9">
        <v>20012581.969999999</v>
      </c>
      <c r="E14" s="10">
        <f>+D14/B14</f>
        <v>0.38451728189431472</v>
      </c>
      <c r="F14" s="31">
        <f>+D14-G14</f>
        <v>704441</v>
      </c>
      <c r="G14" s="11">
        <v>19308140.969999999</v>
      </c>
      <c r="H14" s="8">
        <f>+G14/$G$38</f>
        <v>1.7393774047128684E-2</v>
      </c>
      <c r="I14" s="9">
        <v>16152561.369999999</v>
      </c>
      <c r="J14" s="10">
        <f>+I14/$I$38</f>
        <v>2.0605446359869266E-2</v>
      </c>
      <c r="K14" s="31">
        <f>+I14-L14</f>
        <v>9950181.5</v>
      </c>
      <c r="L14" s="11">
        <v>6202379.8700000001</v>
      </c>
      <c r="M14" s="8">
        <f>+L14/G14</f>
        <v>0.32123133343789756</v>
      </c>
      <c r="N14" s="9">
        <v>2866411.25</v>
      </c>
      <c r="O14" s="10">
        <f>+N14/G14</f>
        <v>0.14845609706567209</v>
      </c>
      <c r="P14" s="11">
        <v>5333361.18</v>
      </c>
      <c r="Q14" s="8">
        <f>+P14/G14</f>
        <v>0.27622344317284109</v>
      </c>
      <c r="R14" s="9">
        <v>10638811.17</v>
      </c>
      <c r="S14" s="12">
        <f>+R14/G14</f>
        <v>0.55100132045493355</v>
      </c>
    </row>
    <row r="15" spans="1:19" x14ac:dyDescent="0.4">
      <c r="A15" s="13" t="s">
        <v>44</v>
      </c>
      <c r="B15" s="7">
        <v>157520358.31999999</v>
      </c>
      <c r="C15" s="8">
        <f>+B15/$B$38</f>
        <v>9.3260195918743766E-2</v>
      </c>
      <c r="D15" s="9">
        <v>88035780.129999995</v>
      </c>
      <c r="E15" s="10">
        <f>+D15/B15</f>
        <v>0.55888509313289381</v>
      </c>
      <c r="F15" s="31">
        <f>+D15-G15</f>
        <v>6054320.6499999911</v>
      </c>
      <c r="G15" s="11">
        <v>81981459.480000004</v>
      </c>
      <c r="H15" s="8">
        <f>+G15/$G$38</f>
        <v>7.3853147460677351E-2</v>
      </c>
      <c r="I15" s="9">
        <v>64308634.18</v>
      </c>
      <c r="J15" s="10">
        <f>+I15/$I$38</f>
        <v>8.2037026928345635E-2</v>
      </c>
      <c r="K15" s="31">
        <f>+I15-L15</f>
        <v>29596256.289999999</v>
      </c>
      <c r="L15" s="11">
        <v>34712377.890000001</v>
      </c>
      <c r="M15" s="8">
        <f>+L15/G15</f>
        <v>0.4234174179159173</v>
      </c>
      <c r="N15" s="9">
        <v>-5511455.1200000001</v>
      </c>
      <c r="O15" s="10">
        <f>+N15/G15</f>
        <v>-6.722806784556648E-2</v>
      </c>
      <c r="P15" s="11">
        <v>21154492.640000001</v>
      </c>
      <c r="Q15" s="8">
        <f>+P15/G15</f>
        <v>0.2580399614032341</v>
      </c>
      <c r="R15" s="9">
        <v>20603133.829999998</v>
      </c>
      <c r="S15" s="12">
        <f>+R15/G15</f>
        <v>0.25131455283528209</v>
      </c>
    </row>
    <row r="16" spans="1:19" x14ac:dyDescent="0.4">
      <c r="A16" s="13" t="s">
        <v>26</v>
      </c>
      <c r="B16" s="7">
        <v>99623942.049999997</v>
      </c>
      <c r="C16" s="8">
        <f>+B16/$B$38</f>
        <v>5.8982524245571911E-2</v>
      </c>
      <c r="D16" s="9">
        <v>96511280.939999998</v>
      </c>
      <c r="E16" s="10">
        <f>+D16/B16</f>
        <v>0.96875589295153774</v>
      </c>
      <c r="F16" s="31">
        <f>+D16-G16</f>
        <v>6909892.3599999994</v>
      </c>
      <c r="G16" s="11">
        <v>89601388.579999998</v>
      </c>
      <c r="H16" s="8">
        <f>+G16/$G$38</f>
        <v>8.0717574503471029E-2</v>
      </c>
      <c r="I16" s="9">
        <v>28529793.890000001</v>
      </c>
      <c r="J16" s="10">
        <f>+I16/$I$38</f>
        <v>3.6394793630090447E-2</v>
      </c>
      <c r="K16" s="31">
        <f>+I16-L16</f>
        <v>379152.94000000134</v>
      </c>
      <c r="L16" s="11">
        <v>28150640.949999999</v>
      </c>
      <c r="M16" s="8">
        <f>+L16/G16</f>
        <v>0.31417639164002342</v>
      </c>
      <c r="N16" s="9">
        <v>-7065405.1600000001</v>
      </c>
      <c r="O16" s="10">
        <f>+N16/G16</f>
        <v>-7.8853746264118452E-2</v>
      </c>
      <c r="P16" s="11">
        <v>24657177</v>
      </c>
      <c r="Q16" s="8">
        <f>+P16/G16</f>
        <v>0.27518744285960484</v>
      </c>
      <c r="R16" s="9">
        <v>29728165.469999999</v>
      </c>
      <c r="S16" s="12">
        <f>+R16/G16</f>
        <v>0.33178241923625329</v>
      </c>
    </row>
    <row r="17" spans="1:19" x14ac:dyDescent="0.4">
      <c r="A17" s="13" t="s">
        <v>27</v>
      </c>
      <c r="B17" s="7">
        <v>35668758.880000003</v>
      </c>
      <c r="C17" s="8">
        <f>+B17/$B$38</f>
        <v>2.1117749329706018E-2</v>
      </c>
      <c r="D17" s="9">
        <v>27698913.73</v>
      </c>
      <c r="E17" s="10">
        <f>+D17/B17</f>
        <v>0.77655950472476876</v>
      </c>
      <c r="F17" s="31">
        <f>+D17-G17</f>
        <v>812505.26999999955</v>
      </c>
      <c r="G17" s="11">
        <v>26886408.460000001</v>
      </c>
      <c r="H17" s="8">
        <f>+G17/$G$38</f>
        <v>2.4220670152484861E-2</v>
      </c>
      <c r="I17" s="9">
        <v>20663236.399999999</v>
      </c>
      <c r="J17" s="10">
        <f>+I17/$I$38</f>
        <v>2.6359609445736971E-2</v>
      </c>
      <c r="K17" s="31">
        <f>+I17-L17</f>
        <v>4602225.839999998</v>
      </c>
      <c r="L17" s="11">
        <v>16061010.560000001</v>
      </c>
      <c r="M17" s="8">
        <f>+L17/G17</f>
        <v>0.59736541546241162</v>
      </c>
      <c r="N17" s="9">
        <v>-3213760.42</v>
      </c>
      <c r="O17" s="10">
        <f>+N17/G17</f>
        <v>-0.11953104204234796</v>
      </c>
      <c r="P17" s="11">
        <v>4484901.76</v>
      </c>
      <c r="Q17" s="8">
        <f>+P17/G17</f>
        <v>0.16680925482004672</v>
      </c>
      <c r="R17" s="9">
        <v>3126735.72</v>
      </c>
      <c r="S17" s="12">
        <f>+R17/G17</f>
        <v>0.11629428767519365</v>
      </c>
    </row>
    <row r="18" spans="1:19" hidden="1" x14ac:dyDescent="0.4">
      <c r="A18" s="13" t="s">
        <v>32</v>
      </c>
      <c r="B18" s="7">
        <v>0</v>
      </c>
      <c r="C18" s="8">
        <f>+B18/$B$38</f>
        <v>0</v>
      </c>
      <c r="D18" s="9">
        <v>0</v>
      </c>
      <c r="E18" s="10" t="e">
        <f>+D18/B18</f>
        <v>#DIV/0!</v>
      </c>
      <c r="F18" s="31">
        <f>+D18-G18</f>
        <v>0</v>
      </c>
      <c r="G18" s="11">
        <v>0</v>
      </c>
      <c r="H18" s="8">
        <f>+G18/$G$38</f>
        <v>0</v>
      </c>
      <c r="I18" s="9">
        <v>0</v>
      </c>
      <c r="J18" s="10">
        <f>+I18/$I$38</f>
        <v>0</v>
      </c>
      <c r="K18" s="31">
        <f>+I18-L18</f>
        <v>0</v>
      </c>
      <c r="L18" s="11">
        <v>0</v>
      </c>
      <c r="M18" s="8" t="e">
        <f>+L18/G18</f>
        <v>#DIV/0!</v>
      </c>
      <c r="N18" s="9">
        <v>0</v>
      </c>
      <c r="O18" s="10" t="e">
        <f>+N18/G18</f>
        <v>#DIV/0!</v>
      </c>
      <c r="P18" s="11">
        <v>0</v>
      </c>
      <c r="Q18" s="8" t="e">
        <f>+P18/G18</f>
        <v>#DIV/0!</v>
      </c>
      <c r="R18" s="9">
        <v>0</v>
      </c>
      <c r="S18" s="12" t="e">
        <f>+R18/G18</f>
        <v>#DIV/0!</v>
      </c>
    </row>
    <row r="19" spans="1:19" x14ac:dyDescent="0.4">
      <c r="A19" s="13" t="s">
        <v>28</v>
      </c>
      <c r="B19" s="7">
        <v>29390049.370000001</v>
      </c>
      <c r="C19" s="8">
        <f>+B19/$B$38</f>
        <v>1.7400428690871911E-2</v>
      </c>
      <c r="D19" s="9">
        <v>20506782.710000001</v>
      </c>
      <c r="E19" s="10">
        <f>+D19/B19</f>
        <v>0.69774577278976513</v>
      </c>
      <c r="F19" s="31">
        <f>+D19-G19</f>
        <v>498606.01000000164</v>
      </c>
      <c r="G19" s="11">
        <v>20008176.699999999</v>
      </c>
      <c r="H19" s="8">
        <f>+G19/$G$38</f>
        <v>1.8024402512678818E-2</v>
      </c>
      <c r="I19" s="9">
        <v>15701240.67</v>
      </c>
      <c r="J19" s="10">
        <f>+I19/$I$38</f>
        <v>2.0029707053766346E-2</v>
      </c>
      <c r="K19" s="31">
        <f>+I19-L19</f>
        <v>5820688.6300000008</v>
      </c>
      <c r="L19" s="11">
        <v>9880552.0399999991</v>
      </c>
      <c r="M19" s="8">
        <f>+L19/G19</f>
        <v>0.49382570876635645</v>
      </c>
      <c r="N19" s="9">
        <v>2415153.65</v>
      </c>
      <c r="O19" s="10">
        <f>+N19/G19</f>
        <v>0.12070833270879699</v>
      </c>
      <c r="P19" s="11">
        <v>11533152.140000001</v>
      </c>
      <c r="Q19" s="8">
        <f>+P19/G19</f>
        <v>0.57642194553389769</v>
      </c>
      <c r="R19" s="9">
        <v>1009626.17</v>
      </c>
      <c r="S19" s="12">
        <f>+R19/G19</f>
        <v>5.0460678408542847E-2</v>
      </c>
    </row>
    <row r="20" spans="1:19" hidden="1" x14ac:dyDescent="0.4">
      <c r="A20" s="13" t="s">
        <v>34</v>
      </c>
      <c r="B20" s="7">
        <v>0</v>
      </c>
      <c r="C20" s="8">
        <f>+B20/$B$38</f>
        <v>0</v>
      </c>
      <c r="D20" s="9">
        <v>0</v>
      </c>
      <c r="E20" s="10" t="e">
        <f>+D20/B20</f>
        <v>#DIV/0!</v>
      </c>
      <c r="F20" s="31">
        <f>+D20-G20</f>
        <v>0</v>
      </c>
      <c r="G20" s="11">
        <v>0</v>
      </c>
      <c r="H20" s="8">
        <f>+G20/$G$38</f>
        <v>0</v>
      </c>
      <c r="I20" s="9">
        <v>0</v>
      </c>
      <c r="J20" s="10">
        <f>+I20/$I$38</f>
        <v>0</v>
      </c>
      <c r="K20" s="31">
        <f>+I20-L20</f>
        <v>0</v>
      </c>
      <c r="L20" s="11">
        <v>0</v>
      </c>
      <c r="M20" s="8" t="e">
        <f>+L20/G20</f>
        <v>#DIV/0!</v>
      </c>
      <c r="N20" s="9">
        <v>0</v>
      </c>
      <c r="O20" s="10" t="e">
        <f>+N20/G20</f>
        <v>#DIV/0!</v>
      </c>
      <c r="P20" s="11">
        <v>27341.7</v>
      </c>
      <c r="Q20" s="8" t="e">
        <f>+P20/G20</f>
        <v>#DIV/0!</v>
      </c>
      <c r="R20" s="9">
        <v>-27341.7</v>
      </c>
      <c r="S20" s="12" t="e">
        <f>+R20/G20</f>
        <v>#DIV/0!</v>
      </c>
    </row>
    <row r="21" spans="1:19" x14ac:dyDescent="0.4">
      <c r="A21" s="13" t="s">
        <v>29</v>
      </c>
      <c r="B21" s="7">
        <v>8397435.3100000005</v>
      </c>
      <c r="C21" s="8">
        <f>+B21/$B$38</f>
        <v>4.971715850433934E-3</v>
      </c>
      <c r="D21" s="9">
        <v>5568489.3499999996</v>
      </c>
      <c r="E21" s="10">
        <f>+D21/B21</f>
        <v>0.66311786211306933</v>
      </c>
      <c r="F21" s="31">
        <f>+D21-G21</f>
        <v>-889647.29</v>
      </c>
      <c r="G21" s="11">
        <v>6458136.6399999997</v>
      </c>
      <c r="H21" s="8">
        <f>+G21/$G$38</f>
        <v>5.8178241839117271E-3</v>
      </c>
      <c r="I21" s="9">
        <v>3047165.01</v>
      </c>
      <c r="J21" s="10">
        <f>+I21/$I$38</f>
        <v>3.8871974372956986E-3</v>
      </c>
      <c r="K21" s="31">
        <f>+I21-L21</f>
        <v>1442251.1499999997</v>
      </c>
      <c r="L21" s="11">
        <v>1604913.86</v>
      </c>
      <c r="M21" s="8">
        <f>+L21/G21</f>
        <v>0.24851035979319264</v>
      </c>
      <c r="N21" s="9">
        <v>276809.5</v>
      </c>
      <c r="O21" s="10">
        <f>+N21/G21</f>
        <v>4.2862131204458385E-2</v>
      </c>
      <c r="P21" s="11">
        <v>3974281.46</v>
      </c>
      <c r="Q21" s="8">
        <f>+P21/G21</f>
        <v>0.61539135536159861</v>
      </c>
      <c r="R21" s="9">
        <v>1155750.82</v>
      </c>
      <c r="S21" s="12">
        <f>+R21/G21</f>
        <v>0.17896041604966725</v>
      </c>
    </row>
    <row r="22" spans="1:19" x14ac:dyDescent="0.4">
      <c r="A22" s="13" t="s">
        <v>30</v>
      </c>
      <c r="B22" s="7">
        <v>14570611.4</v>
      </c>
      <c r="C22" s="8">
        <f>+B22/$B$38</f>
        <v>8.6265552485564039E-3</v>
      </c>
      <c r="D22" s="9">
        <v>2065309.17</v>
      </c>
      <c r="E22" s="10">
        <f>+D22/B22</f>
        <v>0.14174485293046796</v>
      </c>
      <c r="F22" s="31">
        <f>+D22-G22</f>
        <v>300332.44999999995</v>
      </c>
      <c r="G22" s="11">
        <v>1764976.72</v>
      </c>
      <c r="H22" s="8">
        <f>+G22/$G$38</f>
        <v>1.5899825008436484E-3</v>
      </c>
      <c r="I22" s="9">
        <v>9304601.4900000002</v>
      </c>
      <c r="J22" s="10">
        <f>+I22/$I$38</f>
        <v>1.1869663424294092E-2</v>
      </c>
      <c r="K22" s="31">
        <f>+I22-L22</f>
        <v>8084871.9299999997</v>
      </c>
      <c r="L22" s="11">
        <v>1219729.56</v>
      </c>
      <c r="M22" s="8">
        <f>+L22/G22</f>
        <v>0.69107402164488607</v>
      </c>
      <c r="N22" s="9">
        <v>2304788.4700000002</v>
      </c>
      <c r="O22" s="10">
        <f>+N22/G22</f>
        <v>1.3058463853279607</v>
      </c>
      <c r="P22" s="11">
        <v>2674595.9900000002</v>
      </c>
      <c r="Q22" s="8">
        <f>+P22/G22</f>
        <v>1.5153718231478999</v>
      </c>
      <c r="R22" s="9">
        <v>175439.64</v>
      </c>
      <c r="S22" s="12">
        <f>+R22/G22</f>
        <v>9.9400540535174886E-2</v>
      </c>
    </row>
    <row r="23" spans="1:19" x14ac:dyDescent="0.4">
      <c r="A23" s="13" t="s">
        <v>31</v>
      </c>
      <c r="B23" s="7">
        <v>41383844.200000003</v>
      </c>
      <c r="C23" s="8">
        <f>+B23/$B$38</f>
        <v>2.4501375308722494E-2</v>
      </c>
      <c r="D23" s="9">
        <v>33863484.549999997</v>
      </c>
      <c r="E23" s="10">
        <f>+D23/B23</f>
        <v>0.81827788608386443</v>
      </c>
      <c r="F23" s="31">
        <f>+D23-G23</f>
        <v>2025322.6499999985</v>
      </c>
      <c r="G23" s="11">
        <v>31838161.899999999</v>
      </c>
      <c r="H23" s="8">
        <f>+G23/$G$38</f>
        <v>2.8681466280205081E-2</v>
      </c>
      <c r="I23" s="9">
        <v>20370205.379999999</v>
      </c>
      <c r="J23" s="10">
        <f>+I23/$I$38</f>
        <v>2.5985796597973884E-2</v>
      </c>
      <c r="K23" s="31">
        <f>+I23-L23</f>
        <v>3785161.1799999997</v>
      </c>
      <c r="L23" s="11">
        <v>16585044.199999999</v>
      </c>
      <c r="M23" s="8">
        <f>+L23/G23</f>
        <v>0.52091713874977186</v>
      </c>
      <c r="N23" s="9">
        <v>-6282539.7599999998</v>
      </c>
      <c r="O23" s="10">
        <f>+N23/G23</f>
        <v>-0.19732733879966857</v>
      </c>
      <c r="P23" s="11">
        <v>7296796.7300000004</v>
      </c>
      <c r="Q23" s="8">
        <f>+P23/G23</f>
        <v>0.22918398219465053</v>
      </c>
      <c r="R23" s="9">
        <v>1673781.21</v>
      </c>
      <c r="S23" s="12">
        <f>+R23/G23</f>
        <v>5.2571540255909058E-2</v>
      </c>
    </row>
    <row r="24" spans="1:19" hidden="1" x14ac:dyDescent="0.4">
      <c r="A24" s="13" t="s">
        <v>38</v>
      </c>
      <c r="B24" s="7">
        <v>0</v>
      </c>
      <c r="C24" s="8">
        <f>+B24/$B$38</f>
        <v>0</v>
      </c>
      <c r="D24" s="9">
        <v>0</v>
      </c>
      <c r="E24" s="10" t="e">
        <f>+D24/B24</f>
        <v>#DIV/0!</v>
      </c>
      <c r="F24" s="31">
        <f>+D24-G24</f>
        <v>0</v>
      </c>
      <c r="G24" s="11">
        <v>0</v>
      </c>
      <c r="H24" s="8">
        <f>+G24/$G$38</f>
        <v>0</v>
      </c>
      <c r="I24" s="9">
        <v>0</v>
      </c>
      <c r="J24" s="10">
        <f>+I24/$I$38</f>
        <v>0</v>
      </c>
      <c r="K24" s="31">
        <f>+I24-L24</f>
        <v>0</v>
      </c>
      <c r="L24" s="11">
        <v>0</v>
      </c>
      <c r="M24" s="8" t="e">
        <f>+L24/G24</f>
        <v>#DIV/0!</v>
      </c>
      <c r="N24" s="9">
        <v>0</v>
      </c>
      <c r="O24" s="10" t="e">
        <f>+N24/G24</f>
        <v>#DIV/0!</v>
      </c>
      <c r="P24" s="11">
        <v>0</v>
      </c>
      <c r="Q24" s="8" t="e">
        <f>+P24/G24</f>
        <v>#DIV/0!</v>
      </c>
      <c r="R24" s="9">
        <v>0</v>
      </c>
      <c r="S24" s="12" t="e">
        <f>+R24/G24</f>
        <v>#DIV/0!</v>
      </c>
    </row>
    <row r="25" spans="1:19" hidden="1" x14ac:dyDescent="0.4">
      <c r="A25" s="13" t="s">
        <v>39</v>
      </c>
      <c r="B25" s="7">
        <v>0</v>
      </c>
      <c r="C25" s="8">
        <f>+B25/$B$38</f>
        <v>0</v>
      </c>
      <c r="D25" s="9">
        <v>0</v>
      </c>
      <c r="E25" s="10" t="e">
        <f>+D25/B25</f>
        <v>#DIV/0!</v>
      </c>
      <c r="F25" s="31">
        <f>+D25-G25</f>
        <v>0</v>
      </c>
      <c r="G25" s="11">
        <v>0</v>
      </c>
      <c r="H25" s="8">
        <f>+G25/$G$38</f>
        <v>0</v>
      </c>
      <c r="I25" s="9">
        <v>0</v>
      </c>
      <c r="J25" s="10">
        <f>+I25/$I$38</f>
        <v>0</v>
      </c>
      <c r="K25" s="31">
        <f>+I25-L25</f>
        <v>0</v>
      </c>
      <c r="L25" s="11">
        <v>0</v>
      </c>
      <c r="M25" s="8" t="e">
        <f>+L25/G25</f>
        <v>#DIV/0!</v>
      </c>
      <c r="N25" s="9">
        <v>0</v>
      </c>
      <c r="O25" s="10" t="e">
        <f>+N25/G25</f>
        <v>#DIV/0!</v>
      </c>
      <c r="P25" s="11">
        <v>0</v>
      </c>
      <c r="Q25" s="8" t="e">
        <f>+P25/G25</f>
        <v>#DIV/0!</v>
      </c>
      <c r="R25" s="9">
        <v>0</v>
      </c>
      <c r="S25" s="12" t="e">
        <f>+R25/G25</f>
        <v>#DIV/0!</v>
      </c>
    </row>
    <row r="26" spans="1:19" x14ac:dyDescent="0.4">
      <c r="A26" s="13" t="s">
        <v>33</v>
      </c>
      <c r="B26" s="7">
        <v>48961311.579999998</v>
      </c>
      <c r="C26" s="8">
        <f>+B26/$B$38</f>
        <v>2.8987627752302448E-2</v>
      </c>
      <c r="D26" s="9">
        <v>45309715.780000001</v>
      </c>
      <c r="E26" s="10">
        <f>+D26/B26</f>
        <v>0.92541875039369614</v>
      </c>
      <c r="F26" s="31">
        <f>+D26-G26</f>
        <v>639002.67000000179</v>
      </c>
      <c r="G26" s="11">
        <v>44670713.109999999</v>
      </c>
      <c r="H26" s="8">
        <f>+G26/$G$38</f>
        <v>4.0241693468402777E-2</v>
      </c>
      <c r="I26" s="9">
        <v>27678681.440000001</v>
      </c>
      <c r="J26" s="10">
        <f>+I26/$I$38</f>
        <v>3.5309049299332831E-2</v>
      </c>
      <c r="K26" s="31">
        <f>+I26-L26</f>
        <v>7145653.3399999999</v>
      </c>
      <c r="L26" s="11">
        <v>20533028.100000001</v>
      </c>
      <c r="M26" s="8">
        <f>+L26/G26</f>
        <v>0.45965301806215114</v>
      </c>
      <c r="N26" s="9">
        <v>-5576172.6399999997</v>
      </c>
      <c r="O26" s="10">
        <f>+N26/G26</f>
        <v>-0.12482837751591022</v>
      </c>
      <c r="P26" s="11">
        <v>12166880.039999999</v>
      </c>
      <c r="Q26" s="8">
        <f>+P26/G26</f>
        <v>0.27236816233579036</v>
      </c>
      <c r="R26" s="9">
        <v>6394632.3300000001</v>
      </c>
      <c r="S26" s="12">
        <f>+R26/G26</f>
        <v>0.1431504420861483</v>
      </c>
    </row>
    <row r="27" spans="1:19" x14ac:dyDescent="0.4">
      <c r="A27" s="13" t="s">
        <v>35</v>
      </c>
      <c r="B27" s="7">
        <v>63772769.060000002</v>
      </c>
      <c r="C27" s="8">
        <f>+B27/$B$38</f>
        <v>3.7756776331947087E-2</v>
      </c>
      <c r="D27" s="9">
        <v>32332939.050000001</v>
      </c>
      <c r="E27" s="10">
        <f>+D27/B27</f>
        <v>0.50700227583939261</v>
      </c>
      <c r="F27" s="31">
        <f>+D27-G27</f>
        <v>1810700.3000000007</v>
      </c>
      <c r="G27" s="11">
        <v>30522238.75</v>
      </c>
      <c r="H27" s="8">
        <f>+G27/$G$38</f>
        <v>2.7496014507812836E-2</v>
      </c>
      <c r="I27" s="9">
        <v>21093297.300000001</v>
      </c>
      <c r="J27" s="10">
        <f>+I27/$I$38</f>
        <v>2.6908228120103114E-2</v>
      </c>
      <c r="K27" s="31">
        <f>+I27-L27</f>
        <v>9209241.2700000014</v>
      </c>
      <c r="L27" s="11">
        <v>11884056.029999999</v>
      </c>
      <c r="M27" s="8">
        <f>+L27/G27</f>
        <v>0.38935728559557248</v>
      </c>
      <c r="N27" s="9">
        <v>-6865182.7000000002</v>
      </c>
      <c r="O27" s="10">
        <f>+N27/G27</f>
        <v>-0.22492395647091909</v>
      </c>
      <c r="P27" s="11">
        <v>8897273.9499999993</v>
      </c>
      <c r="Q27" s="8">
        <f>+P27/G27</f>
        <v>0.29150135489324153</v>
      </c>
      <c r="R27" s="9">
        <v>2875726.07</v>
      </c>
      <c r="S27" s="12">
        <f>+R27/G27</f>
        <v>9.4217403040266823E-2</v>
      </c>
    </row>
    <row r="28" spans="1:19" x14ac:dyDescent="0.4">
      <c r="A28" s="13" t="s">
        <v>36</v>
      </c>
      <c r="B28" s="7">
        <v>21998702.66</v>
      </c>
      <c r="C28" s="8">
        <f>+B28/$B$38</f>
        <v>1.3024369306359699E-2</v>
      </c>
      <c r="D28" s="9">
        <v>11499773.710000001</v>
      </c>
      <c r="E28" s="10">
        <f>+D28/B28</f>
        <v>0.52274781325672959</v>
      </c>
      <c r="F28" s="31">
        <f>+D28-G28</f>
        <v>-242432.9299999997</v>
      </c>
      <c r="G28" s="11">
        <v>11742206.640000001</v>
      </c>
      <c r="H28" s="8">
        <f>+G28/$G$38</f>
        <v>1.0577988291477349E-2</v>
      </c>
      <c r="I28" s="9">
        <v>7854271.4500000002</v>
      </c>
      <c r="J28" s="10">
        <f>+I28/$I$38</f>
        <v>1.0019511169257214E-2</v>
      </c>
      <c r="K28" s="31">
        <f>+I28-L28</f>
        <v>5174141.43</v>
      </c>
      <c r="L28" s="11">
        <v>2680130.02</v>
      </c>
      <c r="M28" s="8">
        <f>+L28/G28</f>
        <v>0.22824756046023731</v>
      </c>
      <c r="N28" s="9">
        <v>-741976.07</v>
      </c>
      <c r="O28" s="10">
        <f>+N28/G28</f>
        <v>-6.3188810480684907E-2</v>
      </c>
      <c r="P28" s="11">
        <v>6988916.7699999996</v>
      </c>
      <c r="Q28" s="8">
        <f>+P28/G28</f>
        <v>0.59519619985158079</v>
      </c>
      <c r="R28" s="9">
        <v>1331183.78</v>
      </c>
      <c r="S28" s="12">
        <f>+R28/G28</f>
        <v>0.1133674292074969</v>
      </c>
    </row>
    <row r="29" spans="1:19" x14ac:dyDescent="0.4">
      <c r="A29" s="13" t="s">
        <v>37</v>
      </c>
      <c r="B29" s="7">
        <v>44554853.57</v>
      </c>
      <c r="C29" s="8">
        <f>+B29/$B$38</f>
        <v>2.6378776796761289E-2</v>
      </c>
      <c r="D29" s="9">
        <v>44485705.310000002</v>
      </c>
      <c r="E29" s="10">
        <f>+D29/B29</f>
        <v>0.99844801958800378</v>
      </c>
      <c r="F29" s="31">
        <f>+D29-G29</f>
        <v>1008771.4200000018</v>
      </c>
      <c r="G29" s="11">
        <v>43476933.890000001</v>
      </c>
      <c r="H29" s="8">
        <f>+G29/$G$38</f>
        <v>3.916627527837091E-2</v>
      </c>
      <c r="I29" s="9">
        <v>24928582.260000002</v>
      </c>
      <c r="J29" s="10">
        <f>+I29/$I$38</f>
        <v>3.1800811822949825E-2</v>
      </c>
      <c r="K29" s="31">
        <f>+I29-L29</f>
        <v>916021.86000000313</v>
      </c>
      <c r="L29" s="11">
        <v>24012560.399999999</v>
      </c>
      <c r="M29" s="8">
        <f>+L29/G29</f>
        <v>0.55230574586408576</v>
      </c>
      <c r="N29" s="9">
        <v>-6053069.1900000004</v>
      </c>
      <c r="O29" s="10">
        <f>+N29/G29</f>
        <v>-0.13922484058592385</v>
      </c>
      <c r="P29" s="11">
        <v>7000513.2300000004</v>
      </c>
      <c r="Q29" s="8">
        <f>+P29/G29</f>
        <v>0.16101671860559072</v>
      </c>
      <c r="R29" s="9">
        <v>6410791.0700000003</v>
      </c>
      <c r="S29" s="12">
        <f>+R29/G29</f>
        <v>0.14745269494439964</v>
      </c>
    </row>
    <row r="30" spans="1:19" x14ac:dyDescent="0.4">
      <c r="A30" s="13" t="s">
        <v>43</v>
      </c>
      <c r="B30" s="7">
        <v>137330239.00999999</v>
      </c>
      <c r="C30" s="8">
        <f>+B30/$B$38</f>
        <v>8.1306601459237376E-2</v>
      </c>
      <c r="D30" s="9">
        <v>133193774.77</v>
      </c>
      <c r="E30" s="10">
        <f>+D30/B30</f>
        <v>0.96987943609638083</v>
      </c>
      <c r="F30" s="31">
        <f>+D30-G30</f>
        <v>7599106.6199999899</v>
      </c>
      <c r="G30" s="11">
        <v>125594668.15000001</v>
      </c>
      <c r="H30" s="8">
        <f>+G30/$G$38</f>
        <v>0.11314218612343234</v>
      </c>
      <c r="I30" s="9">
        <v>47628564.109999999</v>
      </c>
      <c r="J30" s="10">
        <f>+I30/$I$38</f>
        <v>6.0758650005129158E-2</v>
      </c>
      <c r="K30" s="31">
        <f>+I30-L30</f>
        <v>7042379.3399999961</v>
      </c>
      <c r="L30" s="11">
        <v>40586184.770000003</v>
      </c>
      <c r="M30" s="8">
        <f>+L30/G30</f>
        <v>0.32315213191635794</v>
      </c>
      <c r="N30" s="9">
        <v>-19701138.870000001</v>
      </c>
      <c r="O30" s="10">
        <f>+N30/G30</f>
        <v>-0.15686286018504042</v>
      </c>
      <c r="P30" s="11">
        <v>14414521.58</v>
      </c>
      <c r="Q30" s="8">
        <f>+P30/G30</f>
        <v>0.11477017131638481</v>
      </c>
      <c r="R30" s="9">
        <v>50892822.93</v>
      </c>
      <c r="S30" s="12">
        <f>+R30/G30</f>
        <v>0.4052148365822168</v>
      </c>
    </row>
    <row r="31" spans="1:19" x14ac:dyDescent="0.4">
      <c r="A31" s="13" t="s">
        <v>45</v>
      </c>
      <c r="B31" s="7">
        <v>266922299.34</v>
      </c>
      <c r="C31" s="8">
        <f>+B31/$B$38</f>
        <v>0.15803180107653</v>
      </c>
      <c r="D31" s="9">
        <v>115628640.29000001</v>
      </c>
      <c r="E31" s="10">
        <f>+D31/B31</f>
        <v>0.43319213335081713</v>
      </c>
      <c r="F31" s="31">
        <f>+D31-G31</f>
        <v>16915177.170000002</v>
      </c>
      <c r="G31" s="11">
        <v>98713463.120000005</v>
      </c>
      <c r="H31" s="8">
        <f>+G31/$G$38</f>
        <v>8.8926203490363814E-2</v>
      </c>
      <c r="I31" s="9">
        <v>146485559.12</v>
      </c>
      <c r="J31" s="10">
        <f>+I31/$I$38</f>
        <v>0.18686821624146033</v>
      </c>
      <c r="K31" s="31">
        <f>+I31-L31</f>
        <v>78459000.189999998</v>
      </c>
      <c r="L31" s="11">
        <v>68026558.930000007</v>
      </c>
      <c r="M31" s="8">
        <f>+L31/G31</f>
        <v>0.68913152046245429</v>
      </c>
      <c r="N31" s="9">
        <v>19618788.359999999</v>
      </c>
      <c r="O31" s="10">
        <f>+N31/G31</f>
        <v>0.19874480886310938</v>
      </c>
      <c r="P31" s="11">
        <v>29574824.18</v>
      </c>
      <c r="Q31" s="8">
        <f>+P31/G31</f>
        <v>0.2996027415637082</v>
      </c>
      <c r="R31" s="9">
        <v>20730868.370000001</v>
      </c>
      <c r="S31" s="12">
        <f>+R31/G31</f>
        <v>0.210010546836947</v>
      </c>
    </row>
    <row r="32" spans="1:19" x14ac:dyDescent="0.4">
      <c r="A32" s="13" t="s">
        <v>47</v>
      </c>
      <c r="B32" s="7">
        <v>40500560.039999999</v>
      </c>
      <c r="C32" s="8">
        <f>+B32/$B$38</f>
        <v>2.3978425420263131E-2</v>
      </c>
      <c r="D32" s="9">
        <v>28833928.050000001</v>
      </c>
      <c r="E32" s="10">
        <f>+D32/B32</f>
        <v>0.71193899594283239</v>
      </c>
      <c r="F32" s="31">
        <f>+D32-G32</f>
        <v>3099311.34</v>
      </c>
      <c r="G32" s="11">
        <v>25734616.710000001</v>
      </c>
      <c r="H32" s="8">
        <f>+G32/$G$38</f>
        <v>2.3183076451466479E-2</v>
      </c>
      <c r="I32" s="9">
        <v>17607039.829999998</v>
      </c>
      <c r="J32" s="10">
        <f>+I32/$I$38</f>
        <v>2.2460890657686861E-2</v>
      </c>
      <c r="K32" s="31">
        <f>+I32-L32</f>
        <v>5410921.2799999975</v>
      </c>
      <c r="L32" s="11">
        <v>12196118.550000001</v>
      </c>
      <c r="M32" s="8">
        <f>+L32/G32</f>
        <v>0.47391879535010956</v>
      </c>
      <c r="N32" s="9">
        <v>-3497886.16</v>
      </c>
      <c r="O32" s="10">
        <f>+N32/G32</f>
        <v>-0.13592143995837272</v>
      </c>
      <c r="P32" s="11">
        <v>6787121.6200000001</v>
      </c>
      <c r="Q32" s="8">
        <f>+P32/G32</f>
        <v>0.26373509644550674</v>
      </c>
      <c r="R32" s="9">
        <v>3253490.38</v>
      </c>
      <c r="S32" s="12">
        <f>+R32/G32</f>
        <v>0.12642466824601095</v>
      </c>
    </row>
    <row r="33" spans="1:19" x14ac:dyDescent="0.4">
      <c r="A33" s="13" t="s">
        <v>46</v>
      </c>
      <c r="B33" s="7">
        <v>46321873.68</v>
      </c>
      <c r="C33" s="8">
        <f>+B33/$B$38</f>
        <v>2.7424944056717533E-2</v>
      </c>
      <c r="D33" s="9">
        <v>31311581.039999999</v>
      </c>
      <c r="E33" s="10">
        <f>+D33/B33</f>
        <v>0.67595670365810645</v>
      </c>
      <c r="F33" s="31">
        <f>+D33-G33</f>
        <v>768703.71000000089</v>
      </c>
      <c r="G33" s="11">
        <v>30542877.329999998</v>
      </c>
      <c r="H33" s="8">
        <f>+G33/$G$38</f>
        <v>2.751460681028936E-2</v>
      </c>
      <c r="I33" s="9">
        <v>21276757.420000002</v>
      </c>
      <c r="J33" s="10">
        <f>+I33/$I$38</f>
        <v>2.7142263922552146E-2</v>
      </c>
      <c r="K33" s="31">
        <f>+I33-L33</f>
        <v>2260773.2400000021</v>
      </c>
      <c r="L33" s="11">
        <v>19015984.18</v>
      </c>
      <c r="M33" s="8">
        <f>+L33/G33</f>
        <v>0.62259963180751188</v>
      </c>
      <c r="N33" s="9">
        <v>-3724095.65</v>
      </c>
      <c r="O33" s="10">
        <f>+N33/G33</f>
        <v>-0.1219300856878372</v>
      </c>
      <c r="P33" s="11">
        <v>4798300.5199999996</v>
      </c>
      <c r="Q33" s="8">
        <f>+P33/G33</f>
        <v>0.15710047446273132</v>
      </c>
      <c r="R33" s="9">
        <v>3004496.98</v>
      </c>
      <c r="S33" s="12">
        <f>+R33/G33</f>
        <v>9.8369808041919679E-2</v>
      </c>
    </row>
    <row r="34" spans="1:19" hidden="1" x14ac:dyDescent="0.4">
      <c r="A34" s="13" t="s">
        <v>48</v>
      </c>
      <c r="B34" s="7">
        <v>0</v>
      </c>
      <c r="C34" s="8">
        <f>+B34/$B$38</f>
        <v>0</v>
      </c>
      <c r="D34" s="9">
        <v>0</v>
      </c>
      <c r="E34" s="10" t="e">
        <f>+D34/B34</f>
        <v>#DIV/0!</v>
      </c>
      <c r="F34" s="31">
        <f>+D34-G34</f>
        <v>0</v>
      </c>
      <c r="G34" s="11">
        <v>0</v>
      </c>
      <c r="H34" s="8">
        <f>+G34/$G$38</f>
        <v>0</v>
      </c>
      <c r="I34" s="9">
        <v>0</v>
      </c>
      <c r="J34" s="10">
        <f>+I34/$I$38</f>
        <v>0</v>
      </c>
      <c r="K34" s="31">
        <f>+I34-L34</f>
        <v>0</v>
      </c>
      <c r="L34" s="11">
        <v>0</v>
      </c>
      <c r="M34" s="8" t="e">
        <f>+L34/G34</f>
        <v>#DIV/0!</v>
      </c>
      <c r="N34" s="9">
        <v>0</v>
      </c>
      <c r="O34" s="10" t="e">
        <f>+N34/G34</f>
        <v>#DIV/0!</v>
      </c>
      <c r="P34" s="11">
        <v>0</v>
      </c>
      <c r="Q34" s="8" t="e">
        <f>+P34/G34</f>
        <v>#DIV/0!</v>
      </c>
      <c r="R34" s="9">
        <v>0</v>
      </c>
      <c r="S34" s="12" t="e">
        <f>+R34/G34</f>
        <v>#DIV/0!</v>
      </c>
    </row>
    <row r="35" spans="1:19" x14ac:dyDescent="0.4">
      <c r="A35" s="13" t="s">
        <v>49</v>
      </c>
      <c r="B35" s="7">
        <v>17318248</v>
      </c>
      <c r="C35" s="8">
        <f>+B35/$B$38</f>
        <v>1.0253298168407775E-2</v>
      </c>
      <c r="D35" s="9">
        <v>12365150.449999999</v>
      </c>
      <c r="E35" s="10">
        <f>+D35/B35</f>
        <v>0.71399546016433069</v>
      </c>
      <c r="F35" s="31">
        <f>+D35-G35</f>
        <v>845368.94999999925</v>
      </c>
      <c r="G35" s="11">
        <v>11519781.5</v>
      </c>
      <c r="H35" s="8">
        <f>+G35/$G$38</f>
        <v>1.0377616197987244E-2</v>
      </c>
      <c r="I35" s="9">
        <v>7485881.29</v>
      </c>
      <c r="J35" s="10">
        <f>+I35/$I$38</f>
        <v>9.5495644216483759E-3</v>
      </c>
      <c r="K35" s="31">
        <f>+I35-L35</f>
        <v>1932638.6399999997</v>
      </c>
      <c r="L35" s="11">
        <v>5553242.6500000004</v>
      </c>
      <c r="M35" s="8">
        <f>+L35/G35</f>
        <v>0.48206145663439887</v>
      </c>
      <c r="N35" s="9">
        <v>-819791.19</v>
      </c>
      <c r="O35" s="10">
        <f>+N35/G35</f>
        <v>-7.1163779451893242E-2</v>
      </c>
      <c r="P35" s="11">
        <v>2756950.85</v>
      </c>
      <c r="Q35" s="8">
        <f>+P35/G35</f>
        <v>0.23932318941986877</v>
      </c>
      <c r="R35" s="9">
        <v>2389796.81</v>
      </c>
      <c r="S35" s="12">
        <f>+R35/G35</f>
        <v>0.20745157449383914</v>
      </c>
    </row>
    <row r="36" spans="1:19" x14ac:dyDescent="0.4">
      <c r="A36" s="13" t="s">
        <v>50</v>
      </c>
      <c r="B36" s="7">
        <v>109780725.42</v>
      </c>
      <c r="C36" s="8">
        <f>+B36/$B$38</f>
        <v>6.499586510571756E-2</v>
      </c>
      <c r="D36" s="9">
        <v>100020852.73999999</v>
      </c>
      <c r="E36" s="10">
        <f>+D36/B36</f>
        <v>0.91109666434922332</v>
      </c>
      <c r="F36" s="31">
        <f>+D36-G36</f>
        <v>6817647.849999994</v>
      </c>
      <c r="G36" s="11">
        <v>93203204.890000001</v>
      </c>
      <c r="H36" s="8">
        <f>+G36/$G$38</f>
        <v>8.396227730281064E-2</v>
      </c>
      <c r="I36" s="9">
        <v>66206272.43</v>
      </c>
      <c r="J36" s="10">
        <f>+I36/$I$38</f>
        <v>8.4457799849440018E-2</v>
      </c>
      <c r="K36" s="31">
        <f>+I36-L36</f>
        <v>18426791.479999997</v>
      </c>
      <c r="L36" s="11">
        <v>47779480.950000003</v>
      </c>
      <c r="M36" s="8">
        <f>+L36/G36</f>
        <v>0.51263774680699181</v>
      </c>
      <c r="N36" s="9">
        <v>-14491237.300000001</v>
      </c>
      <c r="O36" s="10">
        <f>+N36/G36</f>
        <v>-0.15548003222746262</v>
      </c>
      <c r="P36" s="11">
        <v>17904145.82</v>
      </c>
      <c r="Q36" s="8">
        <f>+P36/G36</f>
        <v>0.19209796316694019</v>
      </c>
      <c r="R36" s="9">
        <v>13028340.82</v>
      </c>
      <c r="S36" s="12">
        <f>+R36/G36</f>
        <v>0.1397842577986054</v>
      </c>
    </row>
    <row r="37" spans="1:19" x14ac:dyDescent="0.4">
      <c r="A37" s="13"/>
      <c r="B37" s="32"/>
      <c r="C37" s="8"/>
      <c r="D37" s="33"/>
      <c r="E37" s="33"/>
      <c r="F37" s="31"/>
      <c r="G37" s="34"/>
      <c r="H37" s="34"/>
      <c r="I37" s="33"/>
      <c r="J37" s="33"/>
      <c r="K37" s="34"/>
      <c r="L37" s="34"/>
      <c r="M37" s="34"/>
      <c r="N37" s="33"/>
      <c r="O37" s="33"/>
      <c r="P37" s="34"/>
      <c r="Q37" s="34"/>
      <c r="R37" s="33"/>
      <c r="S37" s="12"/>
    </row>
    <row r="38" spans="1:19" ht="15.05" thickBot="1" x14ac:dyDescent="0.45">
      <c r="A38" s="22" t="s">
        <v>51</v>
      </c>
      <c r="B38" s="14">
        <v>1689041683.52</v>
      </c>
      <c r="C38" s="15">
        <f>SUM(C2:C36)</f>
        <v>1.0000000000000002</v>
      </c>
      <c r="D38" s="16">
        <v>1181053942.5899999</v>
      </c>
      <c r="E38" s="17">
        <f t="shared" ref="E3:E38" si="0">+D38/B38</f>
        <v>0.69924499443297194</v>
      </c>
      <c r="F38" s="18">
        <f t="shared" ref="F3:F38" si="1">+D38-G38</f>
        <v>70993473.9599998</v>
      </c>
      <c r="G38" s="19">
        <v>1110060468.6300001</v>
      </c>
      <c r="H38" s="15">
        <f>SUM(H2:H36)</f>
        <v>0.99999999999999978</v>
      </c>
      <c r="I38" s="16">
        <v>783897668.99000001</v>
      </c>
      <c r="J38" s="23">
        <f>SUM(J2:J36)</f>
        <v>0.99999999999999989</v>
      </c>
      <c r="K38" s="18">
        <f t="shared" ref="K3:K38" si="2">+I38-L38</f>
        <v>297231811.31999999</v>
      </c>
      <c r="L38" s="19">
        <v>486665857.67000002</v>
      </c>
      <c r="M38" s="20">
        <f t="shared" ref="M3:M38" si="3">+L38/G38</f>
        <v>0.43841382647436039</v>
      </c>
      <c r="N38" s="16">
        <v>-67304948.650000006</v>
      </c>
      <c r="O38" s="17">
        <f t="shared" ref="O3:O38" si="4">+N38/G38</f>
        <v>-6.0631785881957896E-2</v>
      </c>
      <c r="P38" s="19">
        <v>280345281.86000001</v>
      </c>
      <c r="Q38" s="20">
        <f t="shared" ref="Q3:Q38" si="5">+P38/G38</f>
        <v>0.25254955903978177</v>
      </c>
      <c r="R38" s="16">
        <v>275744380.44999999</v>
      </c>
      <c r="S38" s="21">
        <f t="shared" ref="S3:S38" si="6">+R38/G38</f>
        <v>0.2484048286038999</v>
      </c>
    </row>
    <row r="40" spans="1:19" x14ac:dyDescent="0.4">
      <c r="A40" s="1" t="s">
        <v>52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S36">
    <sortCondition ref="A2"/>
  </sortState>
  <printOptions horizontalCentered="1"/>
  <pageMargins left="0.39370078740157483" right="0.39370078740157483" top="1.5748031496062993" bottom="0.39370078740157483" header="0.98425196850393704" footer="0.31496062992125984"/>
  <pageSetup paperSize="9" scale="58" orientation="landscape" r:id="rId1"/>
  <headerFooter>
    <oddHeader>&amp;C&amp;"-,Negrita"&amp;12INFORME TÉCNICO POR COMPAÑÍA
RESUMEN EJECUTIVO
31.12.2018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D992-6C2A-4B81-B226-27113E547D51}">
  <sheetPr>
    <pageSetUpPr fitToPage="1"/>
  </sheetPr>
  <dimension ref="A1:S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baseColWidth="10" defaultRowHeight="14.6" x14ac:dyDescent="0.4"/>
  <cols>
    <col min="1" max="1" width="21.69140625" style="1" customWidth="1"/>
    <col min="2" max="2" width="13.3828125" style="1" bestFit="1" customWidth="1"/>
    <col min="3" max="3" width="9.61328125" style="1" bestFit="1" customWidth="1"/>
    <col min="4" max="4" width="13.3828125" style="1" bestFit="1" customWidth="1"/>
    <col min="5" max="5" width="8.84375" style="1" bestFit="1" customWidth="1"/>
    <col min="6" max="6" width="13.15234375" style="1" bestFit="1" customWidth="1"/>
    <col min="7" max="7" width="13.3828125" style="1" bestFit="1" customWidth="1"/>
    <col min="8" max="8" width="9.61328125" style="1" bestFit="1" customWidth="1"/>
    <col min="9" max="9" width="11.84375" style="1" bestFit="1" customWidth="1"/>
    <col min="10" max="10" width="9.61328125" style="1" bestFit="1" customWidth="1"/>
    <col min="11" max="11" width="11.84375" style="1" bestFit="1" customWidth="1"/>
    <col min="12" max="12" width="13.3828125" style="1" bestFit="1" customWidth="1"/>
    <col min="13" max="13" width="13.765625" style="1" customWidth="1"/>
    <col min="14" max="14" width="14.15234375" style="1" customWidth="1"/>
    <col min="15" max="15" width="14.07421875" style="1" customWidth="1"/>
    <col min="16" max="16" width="14" style="1" customWidth="1"/>
    <col min="17" max="17" width="13.69140625" style="1" customWidth="1"/>
    <col min="18" max="18" width="11.84375" style="1" bestFit="1" customWidth="1"/>
    <col min="19" max="19" width="8.765625" style="1" bestFit="1" customWidth="1"/>
    <col min="20" max="16384" width="11.07421875" style="1"/>
  </cols>
  <sheetData>
    <row r="1" spans="1:19" ht="44.2" thickBot="1" x14ac:dyDescent="0.45">
      <c r="B1" s="35" t="s">
        <v>0</v>
      </c>
      <c r="C1" s="36" t="s">
        <v>1</v>
      </c>
      <c r="D1" s="37" t="s">
        <v>2</v>
      </c>
      <c r="E1" s="37" t="s">
        <v>3</v>
      </c>
      <c r="F1" s="36" t="s">
        <v>4</v>
      </c>
      <c r="G1" s="36" t="s">
        <v>5</v>
      </c>
      <c r="H1" s="36" t="s">
        <v>1</v>
      </c>
      <c r="I1" s="37" t="s">
        <v>6</v>
      </c>
      <c r="J1" s="37" t="s">
        <v>1</v>
      </c>
      <c r="K1" s="36" t="s">
        <v>7</v>
      </c>
      <c r="L1" s="36" t="s">
        <v>8</v>
      </c>
      <c r="M1" s="36" t="s">
        <v>9</v>
      </c>
      <c r="N1" s="37" t="s">
        <v>10</v>
      </c>
      <c r="O1" s="37" t="s">
        <v>11</v>
      </c>
      <c r="P1" s="36" t="s">
        <v>12</v>
      </c>
      <c r="Q1" s="36" t="s">
        <v>13</v>
      </c>
      <c r="R1" s="37" t="s">
        <v>14</v>
      </c>
      <c r="S1" s="38" t="s">
        <v>53</v>
      </c>
    </row>
    <row r="2" spans="1:19" x14ac:dyDescent="0.4">
      <c r="A2" s="52" t="s">
        <v>93</v>
      </c>
      <c r="B2" s="39">
        <v>400215907.29000002</v>
      </c>
      <c r="C2" s="40">
        <f>+B2/$B$45</f>
        <v>0.23694850825465791</v>
      </c>
      <c r="D2" s="26">
        <v>370409231.75</v>
      </c>
      <c r="E2" s="27">
        <f>+D2/B2</f>
        <v>0.92552351119216802</v>
      </c>
      <c r="F2" s="41">
        <f>+D2-G2</f>
        <v>6042128.25</v>
      </c>
      <c r="G2" s="41">
        <v>364367103.5</v>
      </c>
      <c r="H2" s="40">
        <f>+G2/$G$45</f>
        <v>0.32824077047774686</v>
      </c>
      <c r="I2" s="26">
        <v>234846585.69</v>
      </c>
      <c r="J2" s="27">
        <f>+I2/$I$45</f>
        <v>0.29958831998133661</v>
      </c>
      <c r="K2" s="41">
        <f>+I2-L2</f>
        <v>37392102.280000001</v>
      </c>
      <c r="L2" s="41">
        <v>197454483.41</v>
      </c>
      <c r="M2" s="40">
        <f>+L2/G2</f>
        <v>0.54191084077929119</v>
      </c>
      <c r="N2" s="26">
        <v>-53201037.490000002</v>
      </c>
      <c r="O2" s="27">
        <f>+N2/G2</f>
        <v>-0.14600944206808725</v>
      </c>
      <c r="P2" s="41">
        <v>89996396.109999999</v>
      </c>
      <c r="Q2" s="40">
        <f>+P2/G2</f>
        <v>0.24699374681611452</v>
      </c>
      <c r="R2" s="26">
        <v>23715186.489999998</v>
      </c>
      <c r="S2" s="30">
        <f>+R2/G2</f>
        <v>6.5085970336507065E-2</v>
      </c>
    </row>
    <row r="3" spans="1:19" x14ac:dyDescent="0.4">
      <c r="A3" s="49" t="s">
        <v>55</v>
      </c>
      <c r="B3" s="42">
        <v>382459111.02999997</v>
      </c>
      <c r="C3" s="43">
        <f>+B3/$B$45</f>
        <v>0.22643556684341073</v>
      </c>
      <c r="D3" s="9">
        <v>379219929.48000002</v>
      </c>
      <c r="E3" s="10">
        <f>+D3/B3</f>
        <v>0.99153064613553976</v>
      </c>
      <c r="F3" s="44">
        <f>+D3-G3</f>
        <v>9839799.5</v>
      </c>
      <c r="G3" s="44">
        <v>369380129.98000002</v>
      </c>
      <c r="H3" s="43">
        <f>+G3/$G$45</f>
        <v>0.33275676453542818</v>
      </c>
      <c r="I3" s="9">
        <v>148433584.94</v>
      </c>
      <c r="J3" s="10">
        <f>+I3/$I$45</f>
        <v>0.18935326741211872</v>
      </c>
      <c r="K3" s="44">
        <f>+I3-L3</f>
        <v>4275400.0600000024</v>
      </c>
      <c r="L3" s="44">
        <v>144158184.88</v>
      </c>
      <c r="M3" s="43">
        <f>+L3/G3</f>
        <v>0.3902705456511843</v>
      </c>
      <c r="N3" s="9">
        <v>-38691779.880000003</v>
      </c>
      <c r="O3" s="10">
        <f>+N3/G3</f>
        <v>-0.10474786470537806</v>
      </c>
      <c r="P3" s="44">
        <v>50229844.899999999</v>
      </c>
      <c r="Q3" s="43">
        <f>+P3/G3</f>
        <v>0.13598415513774301</v>
      </c>
      <c r="R3" s="9">
        <v>136300320.31999999</v>
      </c>
      <c r="S3" s="12">
        <f>+R3/G3</f>
        <v>0.36899743450569455</v>
      </c>
    </row>
    <row r="4" spans="1:19" x14ac:dyDescent="0.4">
      <c r="A4" s="49" t="s">
        <v>57</v>
      </c>
      <c r="B4" s="42">
        <f>+B5+B6+B39+B40</f>
        <v>754412956.51999998</v>
      </c>
      <c r="C4" s="43">
        <f>+B4/$B$45</f>
        <v>0.44665147336552807</v>
      </c>
      <c r="D4" s="9">
        <f>+D5+D6+D39+D40</f>
        <v>369671691.76999998</v>
      </c>
      <c r="E4" s="10">
        <f>+D4/B4</f>
        <v>0.49001238456354607</v>
      </c>
      <c r="F4" s="44">
        <f>+F5+F6+F39+F40</f>
        <v>42959652.519999996</v>
      </c>
      <c r="G4" s="44">
        <f>+G5+G6+G39+G40</f>
        <v>326712039.25</v>
      </c>
      <c r="H4" s="43">
        <f>+G4/$G$45</f>
        <v>0.29431913709459195</v>
      </c>
      <c r="I4" s="9">
        <f>+I5+I6+I39+I40</f>
        <v>328895395.32999998</v>
      </c>
      <c r="J4" s="10">
        <f>+I4/$I$45</f>
        <v>0.41956419611983259</v>
      </c>
      <c r="K4" s="44">
        <f>+K5+K6+K39+K40</f>
        <v>202935909.94999996</v>
      </c>
      <c r="L4" s="44">
        <f>+L5+L6+L39+L40</f>
        <v>125959485.38</v>
      </c>
      <c r="M4" s="43">
        <f>+L4/G4</f>
        <v>0.38553671199002193</v>
      </c>
      <c r="N4" s="9">
        <f>+N5+N6+N39+N40</f>
        <v>19477945.150000002</v>
      </c>
      <c r="O4" s="10">
        <f>+N4/G4</f>
        <v>5.9618082011038111E-2</v>
      </c>
      <c r="P4" s="44">
        <f>+P5+P6+P39+P40</f>
        <v>124983794.41000001</v>
      </c>
      <c r="Q4" s="43">
        <f>+P4/G4</f>
        <v>0.3825503176954016</v>
      </c>
      <c r="R4" s="9">
        <f>+R5+R6+R39+R40</f>
        <v>95246704.609999999</v>
      </c>
      <c r="S4" s="12">
        <f>+R4/G4</f>
        <v>0.2915310523256146</v>
      </c>
    </row>
    <row r="5" spans="1:19" x14ac:dyDescent="0.4">
      <c r="A5" s="49" t="s">
        <v>56</v>
      </c>
      <c r="B5" s="42">
        <v>99157913.799999997</v>
      </c>
      <c r="C5" s="43">
        <f>+B5/$B$45</f>
        <v>5.8706611427938669E-2</v>
      </c>
      <c r="D5" s="9">
        <v>97635084.189999998</v>
      </c>
      <c r="E5" s="10">
        <f>+D5/B5</f>
        <v>0.98464237949709665</v>
      </c>
      <c r="F5" s="44">
        <f>+D5-G5</f>
        <v>3698406.4800000042</v>
      </c>
      <c r="G5" s="44">
        <v>93936677.709999993</v>
      </c>
      <c r="H5" s="43">
        <f>+G5/$G$45</f>
        <v>8.462302763193931E-2</v>
      </c>
      <c r="I5" s="9">
        <v>24477490.710000001</v>
      </c>
      <c r="J5" s="10">
        <f>+I5/$I$45</f>
        <v>3.1225364838165189E-2</v>
      </c>
      <c r="K5" s="44">
        <f>+I5-L5</f>
        <v>1382771.4600000009</v>
      </c>
      <c r="L5" s="44">
        <v>23094719.25</v>
      </c>
      <c r="M5" s="43">
        <f>+L5/G5</f>
        <v>0.24585412016909622</v>
      </c>
      <c r="N5" s="9">
        <v>-8077173.7000000002</v>
      </c>
      <c r="O5" s="10">
        <f>+N5/G5</f>
        <v>-8.5985303045693601E-2</v>
      </c>
      <c r="P5" s="44">
        <v>24994476.59</v>
      </c>
      <c r="Q5" s="43">
        <f>+P5/G5</f>
        <v>0.2660779282312134</v>
      </c>
      <c r="R5" s="9">
        <v>37770308.170000002</v>
      </c>
      <c r="S5" s="12">
        <f>+R5/G5</f>
        <v>0.40208264855399689</v>
      </c>
    </row>
    <row r="6" spans="1:19" x14ac:dyDescent="0.4">
      <c r="A6" s="49" t="s">
        <v>64</v>
      </c>
      <c r="B6" s="42">
        <f>+B7+B8+B9+B10+B11+B12+B13+B29</f>
        <v>653560201.22000003</v>
      </c>
      <c r="C6" s="43">
        <f>+B6/$B$45</f>
        <v>0.3869414281463831</v>
      </c>
      <c r="D6" s="9">
        <f>+D7+D8+D9+D10+D11+D12+D13+D29</f>
        <v>270746336.43000001</v>
      </c>
      <c r="E6" s="10">
        <f>+D6/B6</f>
        <v>0.41426380603439156</v>
      </c>
      <c r="F6" s="44">
        <f>+F7+F8+F9+F10+F11+F12+F13+F29</f>
        <v>39157258.999999993</v>
      </c>
      <c r="G6" s="44">
        <f>+G7+G8+G9+G10+G11+G12+G13+G29</f>
        <v>231589077.43000001</v>
      </c>
      <c r="H6" s="43">
        <f>+G6/$G$45</f>
        <v>0.20862744325614943</v>
      </c>
      <c r="I6" s="9">
        <f>+I7+I8+I9+I10+I11+I12+I13+I29</f>
        <v>303800362.19</v>
      </c>
      <c r="J6" s="10">
        <f>+I6/$I$45</f>
        <v>0.38755104678577057</v>
      </c>
      <c r="K6" s="44">
        <f>+K7+K8+K9+K10+K11+K12+K13+K29</f>
        <v>201381724.28999996</v>
      </c>
      <c r="L6" s="44">
        <f>+L7+L8+L9+L10+L11+L12+L13+L29</f>
        <v>102418637.89999999</v>
      </c>
      <c r="M6" s="43">
        <f>+L6/G6</f>
        <v>0.44224295479115155</v>
      </c>
      <c r="N6" s="9">
        <f>+N7+N8+N9+N10+N11+N12+N13+N29</f>
        <v>27629262.920000002</v>
      </c>
      <c r="O6" s="10">
        <f>+N6/G6</f>
        <v>0.11930296206802417</v>
      </c>
      <c r="P6" s="44">
        <f>+P7+P8+P9+P10+P11+P12+P13+P29</f>
        <v>99655250.860000014</v>
      </c>
      <c r="Q6" s="43">
        <f>+P6/G6</f>
        <v>0.43031066907774074</v>
      </c>
      <c r="R6" s="9">
        <f>+R7+R8+R9+R10+R11+R12+R13+R29</f>
        <v>57144451.590000004</v>
      </c>
      <c r="S6" s="12">
        <f>+R6/G6</f>
        <v>0.24674933819913183</v>
      </c>
    </row>
    <row r="7" spans="1:19" hidden="1" x14ac:dyDescent="0.4">
      <c r="A7" s="49" t="s">
        <v>58</v>
      </c>
      <c r="B7" s="42">
        <v>173539177.53999999</v>
      </c>
      <c r="C7" s="43">
        <f>+B7/$B$45</f>
        <v>0.10274416506899968</v>
      </c>
      <c r="D7" s="9">
        <v>61169132.350000001</v>
      </c>
      <c r="E7" s="10">
        <f>+D7/B7</f>
        <v>0.35248024807482331</v>
      </c>
      <c r="F7" s="44">
        <f>+D7-G7</f>
        <v>26074929.210000001</v>
      </c>
      <c r="G7" s="44">
        <v>35094203.140000001</v>
      </c>
      <c r="H7" s="43">
        <f>+G7/$G$45</f>
        <v>3.1614676976392198E-2</v>
      </c>
      <c r="I7" s="9">
        <v>62052580.740000002</v>
      </c>
      <c r="J7" s="10">
        <f>+I7/$I$45</f>
        <v>7.9159032096562582E-2</v>
      </c>
      <c r="K7" s="44">
        <f>+I7-L7</f>
        <v>51607986.969999999</v>
      </c>
      <c r="L7" s="44">
        <v>10444593.77</v>
      </c>
      <c r="M7" s="43">
        <f>+L7/G7</f>
        <v>0.29761592614979088</v>
      </c>
      <c r="N7" s="9">
        <v>9660137.6199999992</v>
      </c>
      <c r="O7" s="10">
        <f>+N7/G7</f>
        <v>0.27526305645018267</v>
      </c>
      <c r="P7" s="44">
        <v>16983446.32</v>
      </c>
      <c r="Q7" s="43">
        <f>+P7/G7</f>
        <v>0.4839387933171917</v>
      </c>
      <c r="R7" s="9">
        <v>17326300.670000002</v>
      </c>
      <c r="S7" s="12">
        <f>+R7/G7</f>
        <v>0.49370833698320016</v>
      </c>
    </row>
    <row r="8" spans="1:19" hidden="1" x14ac:dyDescent="0.4">
      <c r="A8" s="49" t="s">
        <v>59</v>
      </c>
      <c r="B8" s="42">
        <v>4615176.2300000004</v>
      </c>
      <c r="C8" s="43">
        <f>+B8/$B$45</f>
        <v>2.732422932500915E-3</v>
      </c>
      <c r="D8" s="9">
        <v>698525.88</v>
      </c>
      <c r="E8" s="10">
        <f>+D8/B8</f>
        <v>0.15135410766318666</v>
      </c>
      <c r="F8" s="44">
        <f>+D8-G8</f>
        <v>224411.05</v>
      </c>
      <c r="G8" s="44">
        <v>474114.83</v>
      </c>
      <c r="H8" s="43">
        <f>+G8/$G$45</f>
        <v>4.2710721028119922E-4</v>
      </c>
      <c r="I8" s="9">
        <v>5868611.3700000001</v>
      </c>
      <c r="J8" s="10">
        <f>+I8/$I$45</f>
        <v>7.4864508495876957E-3</v>
      </c>
      <c r="K8" s="44">
        <f>+I8-L8</f>
        <v>-85143.719999999739</v>
      </c>
      <c r="L8" s="44">
        <v>5953755.0899999999</v>
      </c>
      <c r="M8" s="43">
        <f>+L8/G8</f>
        <v>12.557622570042788</v>
      </c>
      <c r="N8" s="9">
        <v>446469.78</v>
      </c>
      <c r="O8" s="10">
        <f>+N8/G8</f>
        <v>0.9416912354334076</v>
      </c>
      <c r="P8" s="44">
        <v>303018.23</v>
      </c>
      <c r="Q8" s="43">
        <f>+P8/G8</f>
        <v>0.63912413370406485</v>
      </c>
      <c r="R8" s="9">
        <v>-5336188.71</v>
      </c>
      <c r="S8" s="12">
        <f>+R8/G8</f>
        <v>-11.255055468313445</v>
      </c>
    </row>
    <row r="9" spans="1:19" x14ac:dyDescent="0.4">
      <c r="A9" s="49" t="s">
        <v>92</v>
      </c>
      <c r="B9" s="42">
        <v>80430260.209999993</v>
      </c>
      <c r="C9" s="43">
        <f>+B9/$B$45</f>
        <v>4.7618872284064397E-2</v>
      </c>
      <c r="D9" s="9">
        <v>79833507.469999999</v>
      </c>
      <c r="E9" s="10">
        <f>+D9/B9</f>
        <v>0.99258049472372833</v>
      </c>
      <c r="F9" s="44">
        <f>+D9-G9</f>
        <v>-2095408.5700000077</v>
      </c>
      <c r="G9" s="44">
        <v>81928916.040000007</v>
      </c>
      <c r="H9" s="43">
        <f>+G9/$G$45</f>
        <v>7.3805813606815457E-2</v>
      </c>
      <c r="I9" s="9">
        <v>57508436.840000004</v>
      </c>
      <c r="J9" s="10">
        <f>+I9/$I$45</f>
        <v>7.3362173552698279E-2</v>
      </c>
      <c r="K9" s="44">
        <f>+I9-L9</f>
        <v>5672318.7200000063</v>
      </c>
      <c r="L9" s="44">
        <v>51836118.119999997</v>
      </c>
      <c r="M9" s="43">
        <f>+L9/G9</f>
        <v>0.63269625213510872</v>
      </c>
      <c r="N9" s="9">
        <v>-13112991.140000001</v>
      </c>
      <c r="O9" s="10">
        <f>+N9/G9</f>
        <v>-0.16005327268821509</v>
      </c>
      <c r="P9" s="44">
        <v>12727813.960000001</v>
      </c>
      <c r="Q9" s="43">
        <f>+P9/G9</f>
        <v>0.15535191450337171</v>
      </c>
      <c r="R9" s="9">
        <v>4251992.82</v>
      </c>
      <c r="S9" s="12">
        <f>+R9/G9</f>
        <v>5.1898560673304374E-2</v>
      </c>
    </row>
    <row r="10" spans="1:19" x14ac:dyDescent="0.4">
      <c r="A10" s="49" t="s">
        <v>74</v>
      </c>
      <c r="B10" s="42">
        <f>+B11+B14+B15+B16+B17+B18</f>
        <v>162835206.50999999</v>
      </c>
      <c r="C10" s="43">
        <f>+B10/$B$45</f>
        <v>9.6406860824564053E-2</v>
      </c>
      <c r="D10" s="9">
        <f>+D11+D14+D15+D16+D17+D18</f>
        <v>29568203.370000001</v>
      </c>
      <c r="E10" s="10">
        <f>+D10/B10</f>
        <v>0.18158360224257872</v>
      </c>
      <c r="F10" s="44">
        <f>+F11+F14+F15+F16+F17+F18</f>
        <v>3748122.04</v>
      </c>
      <c r="G10" s="44">
        <f>+G11+G14+G15+G16+G17+G18</f>
        <v>25820081.330000002</v>
      </c>
      <c r="H10" s="43">
        <f>+G10/$G$45</f>
        <v>2.3260067410441426E-2</v>
      </c>
      <c r="I10" s="9">
        <f>+I11+I14+I15+I16+I17+I18</f>
        <v>65170292.130000003</v>
      </c>
      <c r="J10" s="10">
        <f>+I10/$I$45</f>
        <v>8.3136223907857243E-2</v>
      </c>
      <c r="K10" s="44">
        <f>+K11+K14+K15+K16+K17+K18</f>
        <v>53573234.509999998</v>
      </c>
      <c r="L10" s="44">
        <f>+L11+L14+L15+L16+L17+L18</f>
        <v>11597057.619999999</v>
      </c>
      <c r="M10" s="43">
        <f>+L10/G10</f>
        <v>0.44914876416464017</v>
      </c>
      <c r="N10" s="9">
        <f>+N11+N14+N15+N16+N17+N18</f>
        <v>13969851.41</v>
      </c>
      <c r="O10" s="10">
        <f>+N10/G10</f>
        <v>0.54104598786714975</v>
      </c>
      <c r="P10" s="44">
        <f>+P11+P14+P15+P16+P17+P18</f>
        <v>19408679.060000002</v>
      </c>
      <c r="Q10" s="43">
        <f>+P10/G10</f>
        <v>0.75168930771140996</v>
      </c>
      <c r="R10" s="9">
        <f>+R11+R14+R15+R16+R17+R18</f>
        <v>8784196.0599999987</v>
      </c>
      <c r="S10" s="12">
        <f>+R10/G10</f>
        <v>0.34020791599109956</v>
      </c>
    </row>
    <row r="11" spans="1:19" x14ac:dyDescent="0.4">
      <c r="A11" s="49" t="s">
        <v>72</v>
      </c>
      <c r="B11" s="42">
        <v>74645213.269999996</v>
      </c>
      <c r="C11" s="43">
        <f>+B11/$B$45</f>
        <v>4.419382540899626E-2</v>
      </c>
      <c r="D11" s="9">
        <v>16435894.970000001</v>
      </c>
      <c r="E11" s="10">
        <f>+D11/B11</f>
        <v>0.22018685793755521</v>
      </c>
      <c r="F11" s="44">
        <f>+D11-G11</f>
        <v>2905192.34</v>
      </c>
      <c r="G11" s="44">
        <v>13530702.630000001</v>
      </c>
      <c r="H11" s="43">
        <f>+G11/$G$45</f>
        <v>1.2189158169643808E-2</v>
      </c>
      <c r="I11" s="9">
        <v>18539568.600000001</v>
      </c>
      <c r="J11" s="10">
        <f>+I11/$I$45</f>
        <v>2.3650495891749494E-2</v>
      </c>
      <c r="K11" s="44">
        <f>+I11-L11</f>
        <v>11771928.960000001</v>
      </c>
      <c r="L11" s="44">
        <v>6767639.6399999997</v>
      </c>
      <c r="M11" s="43">
        <f>+L11/G11</f>
        <v>0.50016912092908805</v>
      </c>
      <c r="N11" s="9">
        <v>8082245.7300000004</v>
      </c>
      <c r="O11" s="10">
        <f>+N11/G11</f>
        <v>0.59732638806799343</v>
      </c>
      <c r="P11" s="44">
        <v>11635677.199999999</v>
      </c>
      <c r="Q11" s="43">
        <f>+P11/G11</f>
        <v>0.85994626577644317</v>
      </c>
      <c r="R11" s="9">
        <v>3209631.52</v>
      </c>
      <c r="S11" s="12">
        <f>+R11/G11</f>
        <v>0.23721100136246212</v>
      </c>
    </row>
    <row r="12" spans="1:19" x14ac:dyDescent="0.4">
      <c r="A12" s="49" t="s">
        <v>60</v>
      </c>
      <c r="B12" s="42">
        <v>59372504.43</v>
      </c>
      <c r="C12" s="43">
        <f>+B12/$B$45</f>
        <v>3.5151592177563314E-2</v>
      </c>
      <c r="D12" s="9">
        <v>27731393.559999999</v>
      </c>
      <c r="E12" s="10">
        <f>+D12/B12</f>
        <v>0.46707468088524423</v>
      </c>
      <c r="F12" s="44">
        <f>+D12-G12</f>
        <v>2375436.8200000003</v>
      </c>
      <c r="G12" s="44">
        <v>25355956.739999998</v>
      </c>
      <c r="H12" s="43">
        <f>+G12/$G$45</f>
        <v>2.2841959926105181E-2</v>
      </c>
      <c r="I12" s="9">
        <v>22598718.84</v>
      </c>
      <c r="J12" s="10">
        <f>+I12/$I$45</f>
        <v>2.8828659318654366E-2</v>
      </c>
      <c r="K12" s="44">
        <f>+I12-L12</f>
        <v>12454518.01</v>
      </c>
      <c r="L12" s="44">
        <v>10144200.83</v>
      </c>
      <c r="M12" s="43">
        <f>+L12/G12</f>
        <v>0.40007170441323292</v>
      </c>
      <c r="N12" s="9">
        <v>2589966.7400000002</v>
      </c>
      <c r="O12" s="10">
        <f>+N12/G12</f>
        <v>0.10214431135679562</v>
      </c>
      <c r="P12" s="44">
        <v>8040988.3399999999</v>
      </c>
      <c r="Q12" s="43">
        <f>+P12/G12</f>
        <v>0.31712423327000833</v>
      </c>
      <c r="R12" s="9">
        <v>9760734.3100000005</v>
      </c>
      <c r="S12" s="12">
        <f>+R12/G12</f>
        <v>0.38494837367355444</v>
      </c>
    </row>
    <row r="13" spans="1:19" x14ac:dyDescent="0.4">
      <c r="A13" s="49" t="s">
        <v>54</v>
      </c>
      <c r="B13" s="42">
        <v>30217114.719999999</v>
      </c>
      <c r="C13" s="43">
        <f>+B13/$B$45</f>
        <v>1.7890094137302089E-2</v>
      </c>
      <c r="D13" s="9">
        <v>29483808.25</v>
      </c>
      <c r="E13" s="10">
        <f>+D13/B13</f>
        <v>0.97573208174258141</v>
      </c>
      <c r="F13" s="44">
        <f>+D13-G13</f>
        <v>5131561.6000000015</v>
      </c>
      <c r="G13" s="44">
        <v>24352246.649999999</v>
      </c>
      <c r="H13" s="43">
        <f>+G13/$G$45</f>
        <v>2.1937765858876801E-2</v>
      </c>
      <c r="I13" s="9">
        <v>2959542.2</v>
      </c>
      <c r="J13" s="10">
        <f>+I13/$I$45</f>
        <v>3.7754190592417165E-3</v>
      </c>
      <c r="K13" s="44">
        <f>+I13-L13</f>
        <v>360344.3200000003</v>
      </c>
      <c r="L13" s="44">
        <v>2599197.88</v>
      </c>
      <c r="M13" s="43">
        <f>+L13/G13</f>
        <v>0.10673339168072199</v>
      </c>
      <c r="N13" s="9">
        <v>-1554333.93</v>
      </c>
      <c r="O13" s="10">
        <f>+N13/G13</f>
        <v>-6.3827126603121856E-2</v>
      </c>
      <c r="P13" s="44">
        <v>13918033.689999999</v>
      </c>
      <c r="Q13" s="43">
        <f>+P13/G13</f>
        <v>0.57152976027367886</v>
      </c>
      <c r="R13" s="9">
        <v>6280681.1500000004</v>
      </c>
      <c r="S13" s="12">
        <f>+R13/G13</f>
        <v>0.25790972144247731</v>
      </c>
    </row>
    <row r="14" spans="1:19" x14ac:dyDescent="0.4">
      <c r="A14" s="49" t="s">
        <v>88</v>
      </c>
      <c r="B14" s="42">
        <v>26905550.140000001</v>
      </c>
      <c r="C14" s="43">
        <f>+B14/$B$45</f>
        <v>1.5929476698247163E-2</v>
      </c>
      <c r="D14" s="9">
        <v>7123817.7400000002</v>
      </c>
      <c r="E14" s="10">
        <f>+D14/B14</f>
        <v>0.26477130937416321</v>
      </c>
      <c r="F14" s="44">
        <f>+D14-G14</f>
        <v>719209.28000000026</v>
      </c>
      <c r="G14" s="44">
        <v>6404608.46</v>
      </c>
      <c r="H14" s="43">
        <f>+G14/$G$45</f>
        <v>5.7696032252228168E-3</v>
      </c>
      <c r="I14" s="9">
        <v>7025966.4100000001</v>
      </c>
      <c r="J14" s="10">
        <f>+I14/$I$45</f>
        <v>8.9628617202708229E-3</v>
      </c>
      <c r="K14" s="44">
        <f>+I14-L14</f>
        <v>6717382.7599999998</v>
      </c>
      <c r="L14" s="44">
        <v>308583.65000000002</v>
      </c>
      <c r="M14" s="43">
        <f>+L14/G14</f>
        <v>4.8181501168613208E-2</v>
      </c>
      <c r="N14" s="9">
        <v>1775135.23</v>
      </c>
      <c r="O14" s="10">
        <f>+N14/G14</f>
        <v>0.27716530074970425</v>
      </c>
      <c r="P14" s="44">
        <v>2876161.98</v>
      </c>
      <c r="Q14" s="43">
        <f>+P14/G14</f>
        <v>0.44907694169957113</v>
      </c>
      <c r="R14" s="9">
        <v>4994998.0599999996</v>
      </c>
      <c r="S14" s="12">
        <f>+R14/G14</f>
        <v>0.77990685788151981</v>
      </c>
    </row>
    <row r="15" spans="1:19" x14ac:dyDescent="0.4">
      <c r="A15" s="49" t="s">
        <v>94</v>
      </c>
      <c r="B15" s="42">
        <v>25512910.289999999</v>
      </c>
      <c r="C15" s="43">
        <f>+B15/$B$45</f>
        <v>1.5104961907648444E-2</v>
      </c>
      <c r="D15" s="9">
        <v>2104696.8199999998</v>
      </c>
      <c r="E15" s="10">
        <f>+D15/B15</f>
        <v>8.2495363957946946E-2</v>
      </c>
      <c r="F15" s="44">
        <f>+D15-G15</f>
        <v>-442126.27</v>
      </c>
      <c r="G15" s="44">
        <v>2546823.09</v>
      </c>
      <c r="H15" s="43">
        <f>+G15/$G$45</f>
        <v>2.2943102308140067E-3</v>
      </c>
      <c r="I15" s="9">
        <v>16021182.48</v>
      </c>
      <c r="J15" s="10">
        <f>+I15/$I$45</f>
        <v>2.0437849369602322E-2</v>
      </c>
      <c r="K15" s="44">
        <f>+I15-L15</f>
        <v>13850564.23</v>
      </c>
      <c r="L15" s="44">
        <v>2170618.25</v>
      </c>
      <c r="M15" s="43">
        <f>+L15/G15</f>
        <v>0.85228465947354048</v>
      </c>
      <c r="N15" s="9">
        <v>2141623.81</v>
      </c>
      <c r="O15" s="10">
        <f>+N15/G15</f>
        <v>0.84090010743541677</v>
      </c>
      <c r="P15" s="44">
        <v>2708116.74</v>
      </c>
      <c r="Q15" s="43">
        <f>+P15/G15</f>
        <v>1.0633313128946071</v>
      </c>
      <c r="R15" s="9">
        <v>-190288.09</v>
      </c>
      <c r="S15" s="12">
        <f>+R15/G15</f>
        <v>-7.4715864932730761E-2</v>
      </c>
    </row>
    <row r="16" spans="1:19" x14ac:dyDescent="0.4">
      <c r="A16" s="49" t="s">
        <v>95</v>
      </c>
      <c r="B16" s="42">
        <v>21839189.850000001</v>
      </c>
      <c r="C16" s="43">
        <f>+B16/$B$45</f>
        <v>1.292992947603676E-2</v>
      </c>
      <c r="D16" s="9">
        <v>851105.21</v>
      </c>
      <c r="E16" s="10">
        <f>+D16/B16</f>
        <v>3.8971464410800932E-2</v>
      </c>
      <c r="F16" s="44">
        <f>+D16-G16</f>
        <v>12045.109999999986</v>
      </c>
      <c r="G16" s="44">
        <v>839060.1</v>
      </c>
      <c r="H16" s="43">
        <f>+G16/$G$45</f>
        <v>7.5586882310613244E-4</v>
      </c>
      <c r="I16" s="9">
        <v>15591103.640000001</v>
      </c>
      <c r="J16" s="10">
        <f>+I16/$I$45</f>
        <v>1.988920780959599E-2</v>
      </c>
      <c r="K16" s="44">
        <f>+I16-L16</f>
        <v>15040137.060000001</v>
      </c>
      <c r="L16" s="44">
        <v>550966.57999999996</v>
      </c>
      <c r="M16" s="43">
        <f>+L16/G16</f>
        <v>0.65664733670448638</v>
      </c>
      <c r="N16" s="9">
        <v>1168369.07</v>
      </c>
      <c r="O16" s="10">
        <f>+N16/G16</f>
        <v>1.3924736380623988</v>
      </c>
      <c r="P16" s="44">
        <v>707596.47</v>
      </c>
      <c r="Q16" s="43">
        <f>+P16/G16</f>
        <v>0.84332036525154752</v>
      </c>
      <c r="R16" s="9">
        <v>748866.12</v>
      </c>
      <c r="S16" s="12">
        <f>+R16/G16</f>
        <v>0.89250593610636475</v>
      </c>
    </row>
    <row r="17" spans="1:19" hidden="1" x14ac:dyDescent="0.4">
      <c r="A17" s="49" t="s">
        <v>65</v>
      </c>
      <c r="B17" s="42">
        <v>12118769.85</v>
      </c>
      <c r="C17" s="43">
        <f>+B17/$B$45</f>
        <v>7.1749382908918016E-3</v>
      </c>
      <c r="D17" s="9">
        <v>2587477.11</v>
      </c>
      <c r="E17" s="10">
        <f>+D17/B17</f>
        <v>0.21350988112048352</v>
      </c>
      <c r="F17" s="44">
        <f>+D17-G17</f>
        <v>563031.83999999985</v>
      </c>
      <c r="G17" s="44">
        <v>2024445.27</v>
      </c>
      <c r="H17" s="43">
        <f>+G17/$G$45</f>
        <v>1.82372521786899E-3</v>
      </c>
      <c r="I17" s="9">
        <v>7932361.6900000004</v>
      </c>
      <c r="J17" s="10">
        <f>+I17/$I$45</f>
        <v>1.0119129069767896E-2</v>
      </c>
      <c r="K17" s="44">
        <f>+I17-L17</f>
        <v>6425260.6100000003</v>
      </c>
      <c r="L17" s="44">
        <v>1507101.08</v>
      </c>
      <c r="M17" s="43">
        <f>+L17/G17</f>
        <v>0.74445138247674147</v>
      </c>
      <c r="N17" s="9">
        <v>698402.87</v>
      </c>
      <c r="O17" s="10">
        <f>+N17/G17</f>
        <v>0.34498481156766464</v>
      </c>
      <c r="P17" s="44">
        <v>1215053.8899999999</v>
      </c>
      <c r="Q17" s="43">
        <f>+P17/G17</f>
        <v>0.60019102912078226</v>
      </c>
      <c r="R17" s="9">
        <v>693.16999999998404</v>
      </c>
      <c r="S17" s="12">
        <f>+R17/G17</f>
        <v>3.4239997014094833E-4</v>
      </c>
    </row>
    <row r="18" spans="1:19" hidden="1" x14ac:dyDescent="0.4">
      <c r="A18" s="49" t="s">
        <v>66</v>
      </c>
      <c r="B18" s="42">
        <v>1813573.11</v>
      </c>
      <c r="C18" s="43">
        <f>+B18/$B$45</f>
        <v>1.0737290427436188E-3</v>
      </c>
      <c r="D18" s="9">
        <v>465211.52</v>
      </c>
      <c r="E18" s="10">
        <f>+D18/B18</f>
        <v>0.2565165514612201</v>
      </c>
      <c r="F18" s="44">
        <f>+D18-G18</f>
        <v>-9230.2600000000093</v>
      </c>
      <c r="G18" s="44">
        <v>474441.78</v>
      </c>
      <c r="H18" s="43">
        <f>+G18/$G$45</f>
        <v>4.2740174378566993E-4</v>
      </c>
      <c r="I18" s="9">
        <v>60109.31</v>
      </c>
      <c r="J18" s="10">
        <f>+I18/$I$45</f>
        <v>7.6680046870718276E-5</v>
      </c>
      <c r="K18" s="44">
        <f>+I18-L18</f>
        <v>-232039.11</v>
      </c>
      <c r="L18" s="44">
        <v>292148.42</v>
      </c>
      <c r="M18" s="43">
        <f>+L18/G18</f>
        <v>0.61577296164768613</v>
      </c>
      <c r="N18" s="9">
        <v>104074.7</v>
      </c>
      <c r="O18" s="10">
        <f>+N18/G18</f>
        <v>0.21936242630233785</v>
      </c>
      <c r="P18" s="44">
        <v>266072.78000000003</v>
      </c>
      <c r="Q18" s="43">
        <f>+P18/G18</f>
        <v>0.56081228765308155</v>
      </c>
      <c r="R18" s="9">
        <v>20295.28</v>
      </c>
      <c r="S18" s="12">
        <f>+R18/G18</f>
        <v>4.2777177001570132E-2</v>
      </c>
    </row>
    <row r="19" spans="1:19" hidden="1" x14ac:dyDescent="0.4">
      <c r="A19" s="49" t="s">
        <v>67</v>
      </c>
      <c r="B19" s="42">
        <v>23649755.620000001</v>
      </c>
      <c r="C19" s="43">
        <f>+B19/$B$45</f>
        <v>1.4001878018021077E-2</v>
      </c>
      <c r="D19" s="9">
        <v>4785274.78</v>
      </c>
      <c r="E19" s="10">
        <f>+D19/B19</f>
        <v>0.20233929081081981</v>
      </c>
      <c r="F19" s="44">
        <f>+D19-G19</f>
        <v>684216.7200000002</v>
      </c>
      <c r="G19" s="44">
        <v>4101058.06</v>
      </c>
      <c r="H19" s="43">
        <f>+G19/$G$45</f>
        <v>3.6944456413814919E-3</v>
      </c>
      <c r="I19" s="9">
        <v>9230469.3200000003</v>
      </c>
      <c r="J19" s="10">
        <f>+I19/$I$45</f>
        <v>1.1775094741502224E-2</v>
      </c>
      <c r="K19" s="44">
        <f>+I19-L19</f>
        <v>6557153.9500000002</v>
      </c>
      <c r="L19" s="44">
        <v>2673315.37</v>
      </c>
      <c r="M19" s="43">
        <f>+L19/G19</f>
        <v>0.65185991782813235</v>
      </c>
      <c r="N19" s="9">
        <v>2786999.84</v>
      </c>
      <c r="O19" s="10">
        <f>+N19/G19</f>
        <v>0.67958068362484969</v>
      </c>
      <c r="P19" s="44">
        <v>1361253.44</v>
      </c>
      <c r="Q19" s="43">
        <f>+P19/G19</f>
        <v>0.33192737583432308</v>
      </c>
      <c r="R19" s="9">
        <v>2853489.09</v>
      </c>
      <c r="S19" s="12">
        <f>+R19/G19</f>
        <v>0.69579338996239415</v>
      </c>
    </row>
    <row r="20" spans="1:19" hidden="1" x14ac:dyDescent="0.4">
      <c r="A20" s="49" t="s">
        <v>68</v>
      </c>
      <c r="B20" s="42">
        <v>1374902.4</v>
      </c>
      <c r="C20" s="43">
        <f>+B20/$B$45</f>
        <v>8.1401330317359196E-4</v>
      </c>
      <c r="D20" s="9">
        <v>585101.30000000005</v>
      </c>
      <c r="E20" s="10">
        <f>+D20/B20</f>
        <v>0.42555842509257391</v>
      </c>
      <c r="F20" s="44">
        <f>+D20-G20</f>
        <v>-85202.199999999953</v>
      </c>
      <c r="G20" s="44">
        <v>670303.5</v>
      </c>
      <c r="H20" s="43">
        <f>+G20/$G$45</f>
        <v>6.038441318672184E-4</v>
      </c>
      <c r="I20" s="9">
        <v>2369275.7000000002</v>
      </c>
      <c r="J20" s="10">
        <f>+I20/$I$45</f>
        <v>3.0224298320119438E-3</v>
      </c>
      <c r="K20" s="44">
        <f>+I20-L20</f>
        <v>-547317.29999999981</v>
      </c>
      <c r="L20" s="44">
        <v>2916593</v>
      </c>
      <c r="M20" s="43">
        <f>+L20/G20</f>
        <v>4.3511528732879956</v>
      </c>
      <c r="N20" s="9">
        <v>95165.25</v>
      </c>
      <c r="O20" s="10">
        <f>+N20/G20</f>
        <v>0.1419733747474092</v>
      </c>
      <c r="P20" s="44">
        <v>161636.12</v>
      </c>
      <c r="Q20" s="43">
        <f>+P20/G20</f>
        <v>0.24113870806284018</v>
      </c>
      <c r="R20" s="9">
        <v>-2312760.37</v>
      </c>
      <c r="S20" s="12">
        <f>+R20/G20</f>
        <v>-3.450318206603427</v>
      </c>
    </row>
    <row r="21" spans="1:19" hidden="1" x14ac:dyDescent="0.4">
      <c r="A21" s="49" t="s">
        <v>69</v>
      </c>
      <c r="B21" s="42">
        <v>15982612.66</v>
      </c>
      <c r="C21" s="43">
        <f>+B21/$B$45</f>
        <v>9.4625329948588854E-3</v>
      </c>
      <c r="D21" s="9">
        <v>6281696.1100000003</v>
      </c>
      <c r="E21" s="10">
        <f>+D21/B21</f>
        <v>0.3930331194048971</v>
      </c>
      <c r="F21" s="44">
        <f>+D21-G21</f>
        <v>753640.20000000019</v>
      </c>
      <c r="G21" s="44">
        <v>5528055.9100000001</v>
      </c>
      <c r="H21" s="43">
        <f>+G21/$G$45</f>
        <v>4.9799592600775558E-3</v>
      </c>
      <c r="I21" s="9">
        <v>7834123.5</v>
      </c>
      <c r="J21" s="10">
        <f>+I21/$I$45</f>
        <v>9.9938088986713629E-3</v>
      </c>
      <c r="K21" s="44">
        <f>+I21-L21</f>
        <v>5246178.08</v>
      </c>
      <c r="L21" s="44">
        <v>2587945.42</v>
      </c>
      <c r="M21" s="43">
        <f>+L21/G21</f>
        <v>0.46814747573708959</v>
      </c>
      <c r="N21" s="9">
        <v>794718.87</v>
      </c>
      <c r="O21" s="10">
        <f>+N21/G21</f>
        <v>0.14376100439982706</v>
      </c>
      <c r="P21" s="44">
        <v>2424777.56</v>
      </c>
      <c r="Q21" s="43">
        <f>+P21/G21</f>
        <v>0.43863115704269351</v>
      </c>
      <c r="R21" s="9">
        <v>1310051.8</v>
      </c>
      <c r="S21" s="12">
        <f>+R21/G21</f>
        <v>0.2369823716200439</v>
      </c>
    </row>
    <row r="22" spans="1:19" hidden="1" x14ac:dyDescent="0.4">
      <c r="A22" s="49" t="s">
        <v>70</v>
      </c>
      <c r="B22" s="42">
        <v>177166.3</v>
      </c>
      <c r="C22" s="43">
        <f>+B22/$B$45</f>
        <v>1.0489160908733852E-4</v>
      </c>
      <c r="D22" s="9">
        <v>36008.33</v>
      </c>
      <c r="E22" s="10">
        <f>+D22/B22</f>
        <v>0.20324593334059585</v>
      </c>
      <c r="F22" s="44">
        <f>+D22-G22</f>
        <v>8015.34</v>
      </c>
      <c r="G22" s="44">
        <v>27992.99</v>
      </c>
      <c r="H22" s="43">
        <f>+G22/$G$45</f>
        <v>2.5217536153276428E-5</v>
      </c>
      <c r="I22" s="9">
        <v>0</v>
      </c>
      <c r="J22" s="10">
        <f>+I22/$I$45</f>
        <v>0</v>
      </c>
      <c r="K22" s="44">
        <f>+I22-L22</f>
        <v>700</v>
      </c>
      <c r="L22" s="44">
        <v>-700</v>
      </c>
      <c r="M22" s="43">
        <f>+L22/G22</f>
        <v>-2.5006260495931302E-2</v>
      </c>
      <c r="N22" s="9">
        <v>12165.58</v>
      </c>
      <c r="O22" s="10">
        <f>+N22/G22</f>
        <v>0.43459380366298844</v>
      </c>
      <c r="P22" s="44">
        <v>14365.48</v>
      </c>
      <c r="Q22" s="43">
        <f>+P22/G22</f>
        <v>0.51318133575584457</v>
      </c>
      <c r="R22" s="9">
        <v>26493.09</v>
      </c>
      <c r="S22" s="12">
        <f>+R22/G22</f>
        <v>0.94641872840307517</v>
      </c>
    </row>
    <row r="23" spans="1:19" hidden="1" x14ac:dyDescent="0.4">
      <c r="A23" s="49" t="s">
        <v>71</v>
      </c>
      <c r="B23" s="42">
        <v>40350751.340000004</v>
      </c>
      <c r="C23" s="43">
        <f>+B23/$B$45</f>
        <v>2.3889730924762112E-2</v>
      </c>
      <c r="D23" s="9">
        <v>13170802.640000001</v>
      </c>
      <c r="E23" s="10">
        <f>+D23/B23</f>
        <v>0.32640786608956363</v>
      </c>
      <c r="F23" s="44">
        <f>+D23-G23</f>
        <v>2168310.620000001</v>
      </c>
      <c r="G23" s="44">
        <v>11002492.02</v>
      </c>
      <c r="H23" s="43">
        <f>+G23/$G$45</f>
        <v>9.9116150254219132E-3</v>
      </c>
      <c r="I23" s="9">
        <v>14247716.609999999</v>
      </c>
      <c r="J23" s="10">
        <f>+I23/$I$45</f>
        <v>1.817548026180156E-2</v>
      </c>
      <c r="K23" s="44">
        <f>+I23-L23</f>
        <v>8307371.3399999999</v>
      </c>
      <c r="L23" s="44">
        <v>5940345.2699999996</v>
      </c>
      <c r="M23" s="43">
        <f>+L23/G23</f>
        <v>0.53990907325375181</v>
      </c>
      <c r="N23" s="9">
        <v>3591010.88</v>
      </c>
      <c r="O23" s="10">
        <f>+N23/G23</f>
        <v>0.32638159368553671</v>
      </c>
      <c r="P23" s="44">
        <v>4127086.36</v>
      </c>
      <c r="Q23" s="43">
        <f>+P23/G23</f>
        <v>0.37510469014636921</v>
      </c>
      <c r="R23" s="9">
        <v>4526071.2699999996</v>
      </c>
      <c r="S23" s="12">
        <f>+R23/G23</f>
        <v>0.41136783028541563</v>
      </c>
    </row>
    <row r="24" spans="1:19" x14ac:dyDescent="0.4">
      <c r="A24" s="49" t="s">
        <v>63</v>
      </c>
      <c r="B24" s="42">
        <v>17930467.030000001</v>
      </c>
      <c r="C24" s="43">
        <f>+B24/$B$45</f>
        <v>1.0615763485855786E-2</v>
      </c>
      <c r="D24" s="9">
        <v>5375981.1600000001</v>
      </c>
      <c r="E24" s="10">
        <f>+D24/B24</f>
        <v>0.29982382226883914</v>
      </c>
      <c r="F24" s="44">
        <f>+D24-G24</f>
        <v>1192295.98</v>
      </c>
      <c r="G24" s="44">
        <v>4183685.18</v>
      </c>
      <c r="H24" s="43">
        <f>+G24/$G$45</f>
        <v>3.7688804333005084E-3</v>
      </c>
      <c r="I24" s="9">
        <v>19281998.850000001</v>
      </c>
      <c r="J24" s="10">
        <f>+I24/$I$45</f>
        <v>2.459759687108596E-2</v>
      </c>
      <c r="K24" s="44">
        <f>+I24-L24</f>
        <v>14925594.290000003</v>
      </c>
      <c r="L24" s="44">
        <v>4356404.5599999996</v>
      </c>
      <c r="M24" s="43">
        <f>+L24/G24</f>
        <v>1.041284028928773</v>
      </c>
      <c r="N24" s="9">
        <v>1014827.87</v>
      </c>
      <c r="O24" s="10">
        <f>+N24/G24</f>
        <v>0.24256793385203998</v>
      </c>
      <c r="P24" s="44">
        <v>1103753.72</v>
      </c>
      <c r="Q24" s="43">
        <f>+P24/G24</f>
        <v>0.26382332142878873</v>
      </c>
      <c r="R24" s="9">
        <v>-261645.23</v>
      </c>
      <c r="S24" s="12">
        <f>+R24/G24</f>
        <v>-6.2539416505522055E-2</v>
      </c>
    </row>
    <row r="25" spans="1:19" x14ac:dyDescent="0.4">
      <c r="A25" s="49" t="s">
        <v>86</v>
      </c>
      <c r="B25" s="42">
        <v>15614925.710000001</v>
      </c>
      <c r="C25" s="43">
        <f>+B25/$B$45</f>
        <v>9.2448433110650964E-3</v>
      </c>
      <c r="D25" s="9">
        <v>27133.8</v>
      </c>
      <c r="E25" s="10">
        <f>+D25/B25</f>
        <v>1.7376835794116626E-3</v>
      </c>
      <c r="F25" s="44">
        <f>+D25-G25</f>
        <v>1150.5699999999997</v>
      </c>
      <c r="G25" s="44">
        <v>25983.23</v>
      </c>
      <c r="H25" s="43">
        <f>+G25/$G$45</f>
        <v>2.3407040187700442E-5</v>
      </c>
      <c r="I25" s="9">
        <v>5075848.2</v>
      </c>
      <c r="J25" s="10">
        <f>+I25/$I$45</f>
        <v>6.4751413364194498E-3</v>
      </c>
      <c r="K25" s="44">
        <f>+I25-L25</f>
        <v>5024331.12</v>
      </c>
      <c r="L25" s="44">
        <v>51517.08</v>
      </c>
      <c r="M25" s="43">
        <f>+L25/G25</f>
        <v>1.9827049985702316</v>
      </c>
      <c r="N25" s="9">
        <v>1118914</v>
      </c>
      <c r="O25" s="10">
        <f>+N25/G25</f>
        <v>43.062929435639838</v>
      </c>
      <c r="P25" s="44">
        <v>92536.17</v>
      </c>
      <c r="Q25" s="43">
        <f>+P25/G25</f>
        <v>3.5613805519944979</v>
      </c>
      <c r="R25" s="9">
        <v>1000843.98</v>
      </c>
      <c r="S25" s="12">
        <f>+R25/G25</f>
        <v>38.518843885075107</v>
      </c>
    </row>
    <row r="26" spans="1:19" x14ac:dyDescent="0.4">
      <c r="A26" s="49" t="s">
        <v>61</v>
      </c>
      <c r="B26" s="42">
        <v>13553886.1</v>
      </c>
      <c r="C26" s="43">
        <f>+B26/$B$45</f>
        <v>8.024601306317913E-3</v>
      </c>
      <c r="D26" s="9">
        <v>7316756.7599999998</v>
      </c>
      <c r="E26" s="10">
        <f>+D26/B26</f>
        <v>0.53982722785312476</v>
      </c>
      <c r="F26" s="44">
        <f>+D26-G26</f>
        <v>374220.6799999997</v>
      </c>
      <c r="G26" s="44">
        <v>6942536.0800000001</v>
      </c>
      <c r="H26" s="43">
        <f>+G26/$G$45</f>
        <v>6.2541963038898665E-3</v>
      </c>
      <c r="I26" s="9">
        <v>5771331.9100000001</v>
      </c>
      <c r="J26" s="10">
        <f>+I26/$I$45</f>
        <v>7.3623537080241318E-3</v>
      </c>
      <c r="K26" s="44">
        <f>+I26-L26</f>
        <v>1987983.98</v>
      </c>
      <c r="L26" s="44">
        <v>3783347.93</v>
      </c>
      <c r="M26" s="43">
        <f>+L26/G26</f>
        <v>0.54495185713172412</v>
      </c>
      <c r="N26" s="9">
        <v>547889.92000000004</v>
      </c>
      <c r="O26" s="10">
        <f>+N26/G26</f>
        <v>7.8917835454734866E-2</v>
      </c>
      <c r="P26" s="44">
        <v>1991225.87</v>
      </c>
      <c r="Q26" s="43">
        <f>+P26/G26</f>
        <v>0.28681534342130494</v>
      </c>
      <c r="R26" s="9">
        <v>1715852.2</v>
      </c>
      <c r="S26" s="12">
        <f>+R26/G26</f>
        <v>0.24715063490170583</v>
      </c>
    </row>
    <row r="27" spans="1:19" hidden="1" x14ac:dyDescent="0.4">
      <c r="A27" s="49" t="s">
        <v>75</v>
      </c>
      <c r="B27" s="42">
        <v>364122.65</v>
      </c>
      <c r="C27" s="43">
        <f>+B27/$B$45</f>
        <v>2.1557943391968895E-4</v>
      </c>
      <c r="D27" s="9">
        <v>208678.03</v>
      </c>
      <c r="E27" s="10">
        <f>+D27/B27</f>
        <v>0.57309818546031122</v>
      </c>
      <c r="F27" s="44">
        <f>+D27-G27</f>
        <v>126604.86</v>
      </c>
      <c r="G27" s="44">
        <v>82073.17</v>
      </c>
      <c r="H27" s="43">
        <f>+G27/$G$45</f>
        <v>7.3935765050071542E-5</v>
      </c>
      <c r="I27" s="9">
        <v>59779.49</v>
      </c>
      <c r="J27" s="10">
        <f>+I27/$I$45</f>
        <v>7.6259303177954207E-5</v>
      </c>
      <c r="K27" s="44">
        <f>+I27-L27</f>
        <v>67372.78</v>
      </c>
      <c r="L27" s="44">
        <v>-7593.29</v>
      </c>
      <c r="M27" s="43">
        <f>+L27/G27</f>
        <v>-9.2518541686643765E-2</v>
      </c>
      <c r="N27" s="9">
        <v>12033.98</v>
      </c>
      <c r="O27" s="10">
        <f>+N27/G27</f>
        <v>0.14662501765193181</v>
      </c>
      <c r="P27" s="44">
        <v>114469.32</v>
      </c>
      <c r="Q27" s="43">
        <f>+P27/G27</f>
        <v>1.3947227821223429</v>
      </c>
      <c r="R27" s="9">
        <v>-12768.88</v>
      </c>
      <c r="S27" s="12">
        <f>+R27/G27</f>
        <v>-0.15557922278376721</v>
      </c>
    </row>
    <row r="28" spans="1:19" x14ac:dyDescent="0.4">
      <c r="A28" s="49" t="s">
        <v>76</v>
      </c>
      <c r="B28" s="42">
        <v>10817840.09</v>
      </c>
      <c r="C28" s="43">
        <f>+B28/$B$45</f>
        <v>6.4047206149793669E-3</v>
      </c>
      <c r="D28" s="9">
        <v>2872192.54</v>
      </c>
      <c r="E28" s="10">
        <f>+D28/B28</f>
        <v>0.26550517627405601</v>
      </c>
      <c r="F28" s="44">
        <f>+D28-G28</f>
        <v>584757.81999999983</v>
      </c>
      <c r="G28" s="44">
        <v>2287434.7200000002</v>
      </c>
      <c r="H28" s="43">
        <f>+G28/$G$45</f>
        <v>2.0606397440880641E-3</v>
      </c>
      <c r="I28" s="9">
        <v>1901833.7</v>
      </c>
      <c r="J28" s="10">
        <f>+I28/$I$45</f>
        <v>2.4261249589508107E-3</v>
      </c>
      <c r="K28" s="44">
        <f>+I28-L28</f>
        <v>1563160.26</v>
      </c>
      <c r="L28" s="44">
        <v>338673.44</v>
      </c>
      <c r="M28" s="43">
        <f>+L28/G28</f>
        <v>0.14805818808241222</v>
      </c>
      <c r="N28" s="9">
        <v>671616.24</v>
      </c>
      <c r="O28" s="10">
        <f>+N28/G28</f>
        <v>0.29361110685598052</v>
      </c>
      <c r="P28" s="44">
        <v>997863.73</v>
      </c>
      <c r="Q28" s="43">
        <f>+P28/G28</f>
        <v>0.43623703062441926</v>
      </c>
      <c r="R28" s="9">
        <v>1622513.79</v>
      </c>
      <c r="S28" s="12">
        <f>+R28/G28</f>
        <v>0.70931588814914892</v>
      </c>
    </row>
    <row r="29" spans="1:19" x14ac:dyDescent="0.4">
      <c r="A29" s="49" t="s">
        <v>83</v>
      </c>
      <c r="B29" s="42">
        <f>+B30+B31</f>
        <v>67905548.310000002</v>
      </c>
      <c r="C29" s="43">
        <f>+B29/$B$45</f>
        <v>4.0203595312392378E-2</v>
      </c>
      <c r="D29" s="9">
        <f>+D30+D31</f>
        <v>25825870.579999998</v>
      </c>
      <c r="E29" s="10">
        <f>+D29/B29</f>
        <v>0.38032047782164496</v>
      </c>
      <c r="F29" s="44">
        <f>+F30+F31</f>
        <v>793014.50999999978</v>
      </c>
      <c r="G29" s="44">
        <f>+G30+G31</f>
        <v>25032856.07</v>
      </c>
      <c r="H29" s="43">
        <f>+G29/$G$45</f>
        <v>2.2550894097593369E-2</v>
      </c>
      <c r="I29" s="9">
        <f>+I30+I31</f>
        <v>69102611.469999999</v>
      </c>
      <c r="J29" s="10">
        <f>+I29/$I$45</f>
        <v>8.8152592109419226E-2</v>
      </c>
      <c r="K29" s="44">
        <f>+K30+K31</f>
        <v>66026536.519999996</v>
      </c>
      <c r="L29" s="44">
        <f>+L30+L31</f>
        <v>3076074.9499999997</v>
      </c>
      <c r="M29" s="43">
        <f>+L29/G29</f>
        <v>0.12288150187091296</v>
      </c>
      <c r="N29" s="9">
        <f>+N30+N31</f>
        <v>7547916.71</v>
      </c>
      <c r="O29" s="10">
        <f>+N29/G29</f>
        <v>0.30152039738867881</v>
      </c>
      <c r="P29" s="44">
        <f>+P30+P31</f>
        <v>16637594.060000001</v>
      </c>
      <c r="Q29" s="43">
        <f>+P29/G29</f>
        <v>0.66463027684399578</v>
      </c>
      <c r="R29" s="9">
        <f>+R30+R31</f>
        <v>12867103.77</v>
      </c>
      <c r="S29" s="12">
        <f>+R29/G29</f>
        <v>0.51400861867377001</v>
      </c>
    </row>
    <row r="30" spans="1:19" hidden="1" x14ac:dyDescent="0.4">
      <c r="A30" s="49" t="s">
        <v>78</v>
      </c>
      <c r="B30" s="42">
        <v>29549405.809999999</v>
      </c>
      <c r="C30" s="43">
        <f>+B30/$B$45</f>
        <v>1.749477594207053E-2</v>
      </c>
      <c r="D30" s="9">
        <v>11518065.970000001</v>
      </c>
      <c r="E30" s="10">
        <f>+D30/B30</f>
        <v>0.38979010420920546</v>
      </c>
      <c r="F30" s="44">
        <f>+D30-G30</f>
        <v>885736.50999999978</v>
      </c>
      <c r="G30" s="44">
        <v>10632329.460000001</v>
      </c>
      <c r="H30" s="43">
        <f>+G30/$G$45</f>
        <v>9.5781534073743485E-3</v>
      </c>
      <c r="I30" s="9">
        <v>54495315.25</v>
      </c>
      <c r="J30" s="10">
        <f>+I30/$I$45</f>
        <v>6.9518404513453383E-2</v>
      </c>
      <c r="K30" s="44">
        <f>+I30-L30</f>
        <v>54085267.93</v>
      </c>
      <c r="L30" s="44">
        <v>410047.32</v>
      </c>
      <c r="M30" s="43">
        <f>+L30/G30</f>
        <v>3.8566084839887944E-2</v>
      </c>
      <c r="N30" s="9">
        <v>3605624.87</v>
      </c>
      <c r="O30" s="10">
        <f>+N30/G30</f>
        <v>0.33911899396691569</v>
      </c>
      <c r="P30" s="44">
        <v>7642401.5700000003</v>
      </c>
      <c r="Q30" s="43">
        <f>+P30/G30</f>
        <v>0.71878901032474207</v>
      </c>
      <c r="R30" s="9">
        <v>6185505.4400000004</v>
      </c>
      <c r="S30" s="12">
        <f>+R30/G30</f>
        <v>0.58176389880228563</v>
      </c>
    </row>
    <row r="31" spans="1:19" hidden="1" x14ac:dyDescent="0.4">
      <c r="A31" s="49" t="s">
        <v>79</v>
      </c>
      <c r="B31" s="42">
        <v>38356142.5</v>
      </c>
      <c r="C31" s="43">
        <f>+B31/$B$45</f>
        <v>2.2708819370321848E-2</v>
      </c>
      <c r="D31" s="9">
        <v>14307804.609999999</v>
      </c>
      <c r="E31" s="10">
        <f>+D31/B31</f>
        <v>0.37302511872772398</v>
      </c>
      <c r="F31" s="44">
        <f>+D31-G31</f>
        <v>-92722</v>
      </c>
      <c r="G31" s="44">
        <v>14400526.609999999</v>
      </c>
      <c r="H31" s="43">
        <f>+G31/$G$45</f>
        <v>1.2972740690219023E-2</v>
      </c>
      <c r="I31" s="9">
        <v>14607296.220000001</v>
      </c>
      <c r="J31" s="10">
        <f>+I31/$I$45</f>
        <v>1.863418759596585E-2</v>
      </c>
      <c r="K31" s="44">
        <f>+I31-L31</f>
        <v>11941268.59</v>
      </c>
      <c r="L31" s="44">
        <v>2666027.63</v>
      </c>
      <c r="M31" s="43">
        <f>+L31/G31</f>
        <v>0.18513403726143318</v>
      </c>
      <c r="N31" s="9">
        <v>3942291.84</v>
      </c>
      <c r="O31" s="10">
        <f>+N31/G31</f>
        <v>0.27376025521611114</v>
      </c>
      <c r="P31" s="44">
        <v>8995192.4900000002</v>
      </c>
      <c r="Q31" s="43">
        <f>+P31/G31</f>
        <v>0.62464330184658434</v>
      </c>
      <c r="R31" s="9">
        <v>6681598.3300000001</v>
      </c>
      <c r="S31" s="12">
        <f>+R31/G31</f>
        <v>0.46398291610809367</v>
      </c>
    </row>
    <row r="32" spans="1:19" hidden="1" x14ac:dyDescent="0.4">
      <c r="A32" s="49" t="s">
        <v>80</v>
      </c>
      <c r="B32" s="42">
        <v>193822.03</v>
      </c>
      <c r="C32" s="43">
        <f>+B32/$B$45</f>
        <v>1.1475266234760449E-4</v>
      </c>
      <c r="D32" s="9">
        <v>111964.94</v>
      </c>
      <c r="E32" s="10">
        <f>+D32/B32</f>
        <v>0.57766880266396958</v>
      </c>
      <c r="F32" s="44">
        <f>+D32-G32</f>
        <v>-51489.450000000012</v>
      </c>
      <c r="G32" s="44">
        <v>163454.39000000001</v>
      </c>
      <c r="H32" s="43">
        <f>+G32/$G$45</f>
        <v>1.4724818567922701E-4</v>
      </c>
      <c r="I32" s="9">
        <v>0</v>
      </c>
      <c r="J32" s="10">
        <f>+I32/$I$45</f>
        <v>0</v>
      </c>
      <c r="K32" s="44">
        <f>+I32-L32</f>
        <v>0</v>
      </c>
      <c r="L32" s="44">
        <v>0</v>
      </c>
      <c r="M32" s="43">
        <f>+L32/G32</f>
        <v>0</v>
      </c>
      <c r="N32" s="9">
        <v>42963.24</v>
      </c>
      <c r="O32" s="10">
        <f>+N32/G32</f>
        <v>0.26284543351818201</v>
      </c>
      <c r="P32" s="44">
        <v>40390.89</v>
      </c>
      <c r="Q32" s="43">
        <f>+P32/G32</f>
        <v>0.24710801588137216</v>
      </c>
      <c r="R32" s="9">
        <v>166026.74</v>
      </c>
      <c r="S32" s="12">
        <f>+R32/G32</f>
        <v>1.0157374176368097</v>
      </c>
    </row>
    <row r="33" spans="1:19" hidden="1" x14ac:dyDescent="0.4">
      <c r="A33" s="49" t="s">
        <v>81</v>
      </c>
      <c r="B33" s="42">
        <v>8485341.7599999998</v>
      </c>
      <c r="C33" s="43">
        <f>+B33/$B$45</f>
        <v>5.0237610135922522E-3</v>
      </c>
      <c r="D33" s="9">
        <v>2782079.63</v>
      </c>
      <c r="E33" s="10">
        <f>+D33/B33</f>
        <v>0.32786889540675379</v>
      </c>
      <c r="F33" s="44">
        <f>+D33-G33</f>
        <v>47795.719999999739</v>
      </c>
      <c r="G33" s="44">
        <v>2734283.91</v>
      </c>
      <c r="H33" s="43">
        <f>+G33/$G$45</f>
        <v>2.4631846527915393E-3</v>
      </c>
      <c r="I33" s="9">
        <v>2362993.11</v>
      </c>
      <c r="J33" s="10">
        <f>+I33/$I$45</f>
        <v>3.0144152782652857E-3</v>
      </c>
      <c r="K33" s="44">
        <f>+I33-L33</f>
        <v>2122088.71</v>
      </c>
      <c r="L33" s="44">
        <v>240904.4</v>
      </c>
      <c r="M33" s="43">
        <f>+L33/G33</f>
        <v>8.8105115609592999E-2</v>
      </c>
      <c r="N33" s="9">
        <v>1165583</v>
      </c>
      <c r="O33" s="10">
        <f>+N33/G33</f>
        <v>0.42628455506655855</v>
      </c>
      <c r="P33" s="44">
        <v>1213554.46</v>
      </c>
      <c r="Q33" s="43">
        <f>+P33/G33</f>
        <v>0.44382898775131213</v>
      </c>
      <c r="R33" s="9">
        <v>2445408.0499999998</v>
      </c>
      <c r="S33" s="12">
        <f>+R33/G33</f>
        <v>0.89435045170565319</v>
      </c>
    </row>
    <row r="34" spans="1:19" hidden="1" x14ac:dyDescent="0.4">
      <c r="A34" s="49" t="s">
        <v>82</v>
      </c>
      <c r="B34" s="42">
        <v>3155911.23</v>
      </c>
      <c r="C34" s="43">
        <f>+B34/$B$45</f>
        <v>1.8684626085858412E-3</v>
      </c>
      <c r="D34" s="9">
        <v>1041344.04</v>
      </c>
      <c r="E34" s="10">
        <f>+D34/B34</f>
        <v>0.32996620123564124</v>
      </c>
      <c r="F34" s="44">
        <f>+D34-G34</f>
        <v>83920.640000000014</v>
      </c>
      <c r="G34" s="44">
        <v>957423.4</v>
      </c>
      <c r="H34" s="43">
        <f>+G34/$G$45</f>
        <v>8.6249661802804338E-4</v>
      </c>
      <c r="I34" s="9">
        <v>639577.01</v>
      </c>
      <c r="J34" s="10">
        <f>+I34/$I$45</f>
        <v>8.1589349643564123E-4</v>
      </c>
      <c r="K34" s="44">
        <f>+I34-L34</f>
        <v>564796.68000000005</v>
      </c>
      <c r="L34" s="44">
        <v>74780.33</v>
      </c>
      <c r="M34" s="43">
        <f>+L34/G34</f>
        <v>7.8105809822488145E-2</v>
      </c>
      <c r="N34" s="9">
        <v>803797.33</v>
      </c>
      <c r="O34" s="10">
        <f>+N34/G34</f>
        <v>0.83954218165129446</v>
      </c>
      <c r="P34" s="44">
        <v>881824.11</v>
      </c>
      <c r="Q34" s="43">
        <f>+P34/G34</f>
        <v>0.92103881104222018</v>
      </c>
      <c r="R34" s="9">
        <v>804616.29</v>
      </c>
      <c r="S34" s="12">
        <f>+R34/G34</f>
        <v>0.84039756078658623</v>
      </c>
    </row>
    <row r="35" spans="1:19" x14ac:dyDescent="0.4">
      <c r="A35" s="49" t="s">
        <v>73</v>
      </c>
      <c r="B35" s="42">
        <v>8682361.5399999991</v>
      </c>
      <c r="C35" s="43">
        <f>+B35/$B$45</f>
        <v>5.1404069092633444E-3</v>
      </c>
      <c r="D35" s="9">
        <v>4020035.79</v>
      </c>
      <c r="E35" s="10">
        <f>+D35/B35</f>
        <v>0.46301179367842826</v>
      </c>
      <c r="F35" s="44">
        <f>+D35-G35</f>
        <v>-297429.55999999959</v>
      </c>
      <c r="G35" s="44">
        <v>4317465.3499999996</v>
      </c>
      <c r="H35" s="43">
        <f>+G35/$G$45</f>
        <v>3.8893965437112382E-3</v>
      </c>
      <c r="I35" s="9">
        <v>2741673.84</v>
      </c>
      <c r="J35" s="10">
        <f>+I35/$I$45</f>
        <v>3.497489466364231E-3</v>
      </c>
      <c r="K35" s="44">
        <f>+I35-L35</f>
        <v>1533369.2199999997</v>
      </c>
      <c r="L35" s="44">
        <v>1208304.6200000001</v>
      </c>
      <c r="M35" s="43">
        <f>+L35/G35</f>
        <v>0.27986434679782668</v>
      </c>
      <c r="N35" s="9">
        <v>447617.29</v>
      </c>
      <c r="O35" s="10">
        <f>+N35/G35</f>
        <v>0.10367594264537641</v>
      </c>
      <c r="P35" s="44">
        <v>1411700.88</v>
      </c>
      <c r="Q35" s="43">
        <f>+P35/G35</f>
        <v>0.32697445504687145</v>
      </c>
      <c r="R35" s="9">
        <v>2145077.14</v>
      </c>
      <c r="S35" s="12">
        <f>+R35/G35</f>
        <v>0.49683714080067842</v>
      </c>
    </row>
    <row r="36" spans="1:19" hidden="1" x14ac:dyDescent="0.4">
      <c r="A36" s="49" t="s">
        <v>84</v>
      </c>
      <c r="B36" s="42">
        <v>8959241.75</v>
      </c>
      <c r="C36" s="43">
        <f>+B36/$B$45</f>
        <v>5.3043343082739931E-3</v>
      </c>
      <c r="D36" s="9">
        <v>3336650.43</v>
      </c>
      <c r="E36" s="10">
        <f>+D36/B36</f>
        <v>0.3724255381321751</v>
      </c>
      <c r="F36" s="44">
        <f>+D36-G36</f>
        <v>-22957.949999999721</v>
      </c>
      <c r="G36" s="44">
        <v>3359608.38</v>
      </c>
      <c r="H36" s="43">
        <f>+G36/$G$45</f>
        <v>3.0265093433570491E-3</v>
      </c>
      <c r="I36" s="9">
        <v>3608637.75</v>
      </c>
      <c r="J36" s="10">
        <f>+I36/$I$45</f>
        <v>4.6034551354764072E-3</v>
      </c>
      <c r="K36" s="44">
        <f>+I36-L36</f>
        <v>3118367.77</v>
      </c>
      <c r="L36" s="44">
        <v>490269.98</v>
      </c>
      <c r="M36" s="43">
        <f>+L36/G36</f>
        <v>0.14593069326729088</v>
      </c>
      <c r="N36" s="9">
        <v>1217795.3400000001</v>
      </c>
      <c r="O36" s="10">
        <f>+N36/G36</f>
        <v>0.3624813377802088</v>
      </c>
      <c r="P36" s="44">
        <v>3655424.03</v>
      </c>
      <c r="Q36" s="43">
        <f>+P36/G36</f>
        <v>1.0880506346397434</v>
      </c>
      <c r="R36" s="9">
        <v>431709.71</v>
      </c>
      <c r="S36" s="12">
        <f>+R36/G36</f>
        <v>0.12850000987317459</v>
      </c>
    </row>
    <row r="37" spans="1:19" hidden="1" x14ac:dyDescent="0.4">
      <c r="A37" s="49" t="s">
        <v>85</v>
      </c>
      <c r="B37" s="42">
        <v>974002.16</v>
      </c>
      <c r="C37" s="43">
        <f>+B37/$B$45</f>
        <v>5.7665963457465311E-4</v>
      </c>
      <c r="D37" s="9">
        <v>460257.06</v>
      </c>
      <c r="E37" s="10">
        <f>+D37/B37</f>
        <v>0.47254213481415686</v>
      </c>
      <c r="F37" s="44">
        <f>+D37-G37</f>
        <v>-139057.70000000001</v>
      </c>
      <c r="G37" s="44">
        <v>599314.76</v>
      </c>
      <c r="H37" s="43">
        <f>+G37/$G$45</f>
        <v>5.3989379582146044E-4</v>
      </c>
      <c r="I37" s="9">
        <v>61716.79</v>
      </c>
      <c r="J37" s="10">
        <f>+I37/$I$45</f>
        <v>7.8730671669834118E-5</v>
      </c>
      <c r="K37" s="44">
        <f>+I37-L37</f>
        <v>80922.23</v>
      </c>
      <c r="L37" s="44">
        <v>-19205.439999999999</v>
      </c>
      <c r="M37" s="43">
        <f>+L37/G37</f>
        <v>-3.2045664952419992E-2</v>
      </c>
      <c r="N37" s="9">
        <v>80227.91</v>
      </c>
      <c r="O37" s="10">
        <f>+N37/G37</f>
        <v>0.13386606730660197</v>
      </c>
      <c r="P37" s="44">
        <v>363603.77</v>
      </c>
      <c r="Q37" s="43">
        <f>+P37/G37</f>
        <v>0.60669917423692354</v>
      </c>
      <c r="R37" s="9">
        <v>335144.34000000003</v>
      </c>
      <c r="S37" s="12">
        <f>+R37/G37</f>
        <v>0.55921255802209846</v>
      </c>
    </row>
    <row r="38" spans="1:19" x14ac:dyDescent="0.4">
      <c r="A38" s="49" t="s">
        <v>77</v>
      </c>
      <c r="B38" s="42">
        <v>5640835.1799999997</v>
      </c>
      <c r="C38" s="43">
        <f>+B38/$B$45</f>
        <v>3.3396660574085864E-3</v>
      </c>
      <c r="D38" s="9">
        <v>4275779.72</v>
      </c>
      <c r="E38" s="10">
        <f>+D38/B38</f>
        <v>0.75800472510880912</v>
      </c>
      <c r="F38" s="44">
        <f>+D38-G38</f>
        <v>52779.30999999959</v>
      </c>
      <c r="G38" s="44">
        <v>4223000.41</v>
      </c>
      <c r="H38" s="43">
        <f>+G38/$G$45</f>
        <v>3.8042976300308104E-3</v>
      </c>
      <c r="I38" s="9">
        <v>1233282.72</v>
      </c>
      <c r="J38" s="10">
        <f>+I38/$I$45</f>
        <v>1.5732700437660475E-3</v>
      </c>
      <c r="K38" s="44">
        <f>+I38-L38</f>
        <v>-4435.7900000000373</v>
      </c>
      <c r="L38" s="44">
        <v>1237718.51</v>
      </c>
      <c r="M38" s="43">
        <f>+L38/G38</f>
        <v>0.29308983893752449</v>
      </c>
      <c r="N38" s="9">
        <v>-482391.03999999998</v>
      </c>
      <c r="O38" s="10">
        <f>+N38/G38</f>
        <v>-0.11422945611317144</v>
      </c>
      <c r="P38" s="44">
        <v>1320950.68</v>
      </c>
      <c r="Q38" s="43">
        <f>+P38/G38</f>
        <v>0.3127990887407941</v>
      </c>
      <c r="R38" s="9">
        <v>1181940.18</v>
      </c>
      <c r="S38" s="12">
        <f>+R38/G38</f>
        <v>0.27988161620850988</v>
      </c>
    </row>
    <row r="39" spans="1:19" hidden="1" x14ac:dyDescent="0.4">
      <c r="A39" s="49" t="s">
        <v>87</v>
      </c>
      <c r="B39" s="42">
        <v>0</v>
      </c>
      <c r="C39" s="43">
        <f>+B39/$B$45</f>
        <v>0</v>
      </c>
      <c r="D39" s="9">
        <v>0</v>
      </c>
      <c r="E39" s="10" t="e">
        <f>+D39/B39</f>
        <v>#DIV/0!</v>
      </c>
      <c r="F39" s="44">
        <f>+D39-G39</f>
        <v>0</v>
      </c>
      <c r="G39" s="44">
        <v>0</v>
      </c>
      <c r="H39" s="43">
        <f>+G39/$G$45</f>
        <v>0</v>
      </c>
      <c r="I39" s="9">
        <v>0</v>
      </c>
      <c r="J39" s="10">
        <f>+I39/$I$45</f>
        <v>0</v>
      </c>
      <c r="K39" s="44">
        <f>+I39-L39</f>
        <v>0</v>
      </c>
      <c r="L39" s="44">
        <v>0</v>
      </c>
      <c r="M39" s="43" t="e">
        <f>+L39/G39</f>
        <v>#DIV/0!</v>
      </c>
      <c r="N39" s="9">
        <v>0</v>
      </c>
      <c r="O39" s="10" t="e">
        <f>+N39/G39</f>
        <v>#DIV/0!</v>
      </c>
      <c r="P39" s="44">
        <v>0</v>
      </c>
      <c r="Q39" s="43" t="e">
        <f>+P39/G39</f>
        <v>#DIV/0!</v>
      </c>
      <c r="R39" s="9">
        <v>0</v>
      </c>
      <c r="S39" s="12" t="e">
        <f>+R39/G39</f>
        <v>#DIV/0!</v>
      </c>
    </row>
    <row r="40" spans="1:19" x14ac:dyDescent="0.4">
      <c r="A40" s="49" t="s">
        <v>62</v>
      </c>
      <c r="B40" s="42">
        <v>1694841.5</v>
      </c>
      <c r="C40" s="43">
        <f>+B40/$B$45</f>
        <v>1.0034337912063324E-3</v>
      </c>
      <c r="D40" s="9">
        <v>1290271.1499999999</v>
      </c>
      <c r="E40" s="10">
        <f>+D40/B40</f>
        <v>0.76129310616951495</v>
      </c>
      <c r="F40" s="44">
        <f>+D40-G40</f>
        <v>103987.0399999998</v>
      </c>
      <c r="G40" s="44">
        <v>1186284.1100000001</v>
      </c>
      <c r="H40" s="43">
        <f>+G40/$G$45</f>
        <v>1.0686662065032121E-3</v>
      </c>
      <c r="I40" s="9">
        <v>617542.43000000005</v>
      </c>
      <c r="J40" s="10">
        <f>+I40/$I$45</f>
        <v>7.877844958968463E-4</v>
      </c>
      <c r="K40" s="44">
        <f>+I40-L40</f>
        <v>171414.20000000007</v>
      </c>
      <c r="L40" s="44">
        <v>446128.23</v>
      </c>
      <c r="M40" s="43">
        <f>+L40/G40</f>
        <v>0.3760719934114265</v>
      </c>
      <c r="N40" s="9">
        <v>-74144.070000000007</v>
      </c>
      <c r="O40" s="10">
        <f>+N40/G40</f>
        <v>-6.2501106922860164E-2</v>
      </c>
      <c r="P40" s="44">
        <v>334066.96000000002</v>
      </c>
      <c r="Q40" s="43">
        <f>+P40/G40</f>
        <v>0.28160788565228273</v>
      </c>
      <c r="R40" s="9">
        <v>331944.84999999998</v>
      </c>
      <c r="S40" s="12">
        <f>+R40/G40</f>
        <v>0.27981901401343051</v>
      </c>
    </row>
    <row r="41" spans="1:19" hidden="1" x14ac:dyDescent="0.4">
      <c r="A41" s="49" t="s">
        <v>89</v>
      </c>
      <c r="B41" s="42">
        <v>49698479.509999998</v>
      </c>
      <c r="C41" s="43" t="e">
        <f>+B41/#REF!</f>
        <v>#REF!</v>
      </c>
      <c r="D41" s="9">
        <v>20876464.890000001</v>
      </c>
      <c r="E41" s="10">
        <f t="shared" ref="E3:E43" si="0">+D41/B41</f>
        <v>0.42006244649394914</v>
      </c>
      <c r="F41" s="44">
        <f t="shared" ref="F3:F43" si="1">+D41-G41</f>
        <v>9201130.8600000013</v>
      </c>
      <c r="G41" s="44">
        <v>11675334.029999999</v>
      </c>
      <c r="H41" s="43" t="e">
        <f>+G41/#REF!</f>
        <v>#REF!</v>
      </c>
      <c r="I41" s="9">
        <v>13796332.1</v>
      </c>
      <c r="J41" s="10" t="e">
        <f>+I41/#REF!</f>
        <v>#REF!</v>
      </c>
      <c r="K41" s="42">
        <f t="shared" ref="K3:K43" si="2">+I41-L41</f>
        <v>13824625.34</v>
      </c>
      <c r="L41" s="44">
        <v>-28293.24</v>
      </c>
      <c r="M41" s="43">
        <f t="shared" ref="M3:M45" si="3">+L41/G41</f>
        <v>-2.4233345210766533E-3</v>
      </c>
      <c r="N41" s="9">
        <v>-677718.9</v>
      </c>
      <c r="O41" s="10">
        <f t="shared" ref="O3:O43" si="4">+N41/G41</f>
        <v>-5.8047067283778613E-2</v>
      </c>
      <c r="P41" s="44">
        <v>5377753.5899999999</v>
      </c>
      <c r="Q41" s="43">
        <f t="shared" ref="Q3:Q43" si="5">+P41/G41</f>
        <v>0.46060811418172337</v>
      </c>
      <c r="R41" s="9">
        <v>5648154.7800000003</v>
      </c>
      <c r="S41" s="12">
        <f t="shared" ref="S3:S45" si="6">+R41/G41</f>
        <v>0.48376815305557475</v>
      </c>
    </row>
    <row r="42" spans="1:19" hidden="1" x14ac:dyDescent="0.4">
      <c r="A42" s="49" t="s">
        <v>90</v>
      </c>
      <c r="B42" s="42">
        <v>992496.89</v>
      </c>
      <c r="C42" s="43" t="e">
        <f>+B42/#REF!</f>
        <v>#REF!</v>
      </c>
      <c r="D42" s="9">
        <v>624782.61</v>
      </c>
      <c r="E42" s="10">
        <f t="shared" si="0"/>
        <v>0.62950586172617629</v>
      </c>
      <c r="F42" s="44">
        <f t="shared" si="1"/>
        <v>374383.56999999995</v>
      </c>
      <c r="G42" s="44">
        <v>250399.04</v>
      </c>
      <c r="H42" s="43" t="e">
        <f>+G42/#REF!</f>
        <v>#REF!</v>
      </c>
      <c r="I42" s="9">
        <v>0</v>
      </c>
      <c r="J42" s="10" t="e">
        <f>+I42/#REF!</f>
        <v>#REF!</v>
      </c>
      <c r="K42" s="42">
        <f t="shared" si="2"/>
        <v>7856.51</v>
      </c>
      <c r="L42" s="44">
        <v>-7856.51</v>
      </c>
      <c r="M42" s="43">
        <f t="shared" si="3"/>
        <v>-3.1375958949363382E-2</v>
      </c>
      <c r="N42" s="9">
        <v>-51047.3</v>
      </c>
      <c r="O42" s="10">
        <f t="shared" si="4"/>
        <v>-0.20386380075578564</v>
      </c>
      <c r="P42" s="44">
        <v>114952.13</v>
      </c>
      <c r="Q42" s="43">
        <f t="shared" si="5"/>
        <v>0.45907576163231295</v>
      </c>
      <c r="R42" s="9">
        <v>92256.12</v>
      </c>
      <c r="S42" s="12">
        <f t="shared" si="6"/>
        <v>0.36843639656126476</v>
      </c>
    </row>
    <row r="43" spans="1:19" hidden="1" x14ac:dyDescent="0.4">
      <c r="A43" s="49" t="s">
        <v>91</v>
      </c>
      <c r="B43" s="42">
        <v>0</v>
      </c>
      <c r="C43" s="43" t="e">
        <f>+B43/#REF!</f>
        <v>#REF!</v>
      </c>
      <c r="D43" s="9">
        <v>0</v>
      </c>
      <c r="E43" s="10" t="e">
        <f t="shared" si="0"/>
        <v>#DIV/0!</v>
      </c>
      <c r="F43" s="44">
        <f t="shared" si="1"/>
        <v>0</v>
      </c>
      <c r="G43" s="44">
        <v>0</v>
      </c>
      <c r="H43" s="43" t="e">
        <f>+G43/#REF!</f>
        <v>#REF!</v>
      </c>
      <c r="I43" s="9">
        <v>45081.03</v>
      </c>
      <c r="J43" s="10" t="e">
        <f>+I43/#REF!</f>
        <v>#REF!</v>
      </c>
      <c r="K43" s="42">
        <f t="shared" si="2"/>
        <v>20208.82</v>
      </c>
      <c r="L43" s="44">
        <v>24872.21</v>
      </c>
      <c r="M43" s="43" t="e">
        <f t="shared" si="3"/>
        <v>#DIV/0!</v>
      </c>
      <c r="N43" s="9">
        <v>0</v>
      </c>
      <c r="O43" s="10" t="e">
        <f t="shared" si="4"/>
        <v>#DIV/0!</v>
      </c>
      <c r="P43" s="44">
        <v>1801.33</v>
      </c>
      <c r="Q43" s="43" t="e">
        <f t="shared" si="5"/>
        <v>#DIV/0!</v>
      </c>
      <c r="R43" s="9">
        <v>-26673.54</v>
      </c>
      <c r="S43" s="12" t="e">
        <f t="shared" si="6"/>
        <v>#DIV/0!</v>
      </c>
    </row>
    <row r="44" spans="1:19" x14ac:dyDescent="0.4">
      <c r="A44" s="49"/>
      <c r="B44" s="50"/>
      <c r="C44" s="51"/>
      <c r="D44" s="33"/>
      <c r="E44" s="33"/>
      <c r="F44" s="51"/>
      <c r="G44" s="51"/>
      <c r="H44" s="51"/>
      <c r="I44" s="33"/>
      <c r="J44" s="33"/>
      <c r="K44" s="51"/>
      <c r="L44" s="51"/>
      <c r="M44" s="51"/>
      <c r="N44" s="33"/>
      <c r="O44" s="33"/>
      <c r="P44" s="51"/>
      <c r="Q44" s="51"/>
      <c r="R44" s="33"/>
      <c r="S44" s="45"/>
    </row>
    <row r="45" spans="1:19" ht="15.05" thickBot="1" x14ac:dyDescent="0.45">
      <c r="A45" s="53" t="s">
        <v>51</v>
      </c>
      <c r="B45" s="46">
        <v>1689041683.52</v>
      </c>
      <c r="C45" s="48">
        <v>1</v>
      </c>
      <c r="D45" s="16">
        <v>1181053942.5899999</v>
      </c>
      <c r="E45" s="17">
        <f>+D45/B45</f>
        <v>0.69924499443297194</v>
      </c>
      <c r="F45" s="47">
        <f>+D45-G45</f>
        <v>70993473.9599998</v>
      </c>
      <c r="G45" s="47">
        <v>1110060468.6300001</v>
      </c>
      <c r="H45" s="48">
        <f t="shared" ref="H45" si="7">+G45/$G$45</f>
        <v>1</v>
      </c>
      <c r="I45" s="16">
        <v>783897668.99000001</v>
      </c>
      <c r="J45" s="17">
        <f t="shared" ref="J45" si="8">+I45/$I$45</f>
        <v>1</v>
      </c>
      <c r="K45" s="47">
        <f>+I45-L45</f>
        <v>297231811.31999999</v>
      </c>
      <c r="L45" s="47">
        <v>486665857.67000002</v>
      </c>
      <c r="M45" s="48">
        <f t="shared" si="3"/>
        <v>0.43841382647436039</v>
      </c>
      <c r="N45" s="16">
        <v>-67304948.650000006</v>
      </c>
      <c r="O45" s="17">
        <f>+N45/G45</f>
        <v>-6.0631785881957896E-2</v>
      </c>
      <c r="P45" s="47">
        <v>280345281.86000001</v>
      </c>
      <c r="Q45" s="48">
        <f>+P45/G45</f>
        <v>0.25254955903978177</v>
      </c>
      <c r="R45" s="16">
        <v>275744380.44999999</v>
      </c>
      <c r="S45" s="21">
        <f t="shared" si="6"/>
        <v>0.2484048286038999</v>
      </c>
    </row>
    <row r="47" spans="1:19" x14ac:dyDescent="0.4">
      <c r="A47" s="1" t="s">
        <v>52</v>
      </c>
    </row>
  </sheetData>
  <sheetProtection algorithmName="SHA-512" hashValue="cxCF4dzM4ZwPSJiS/nAg3WfIsACQmkEstKAFC4319ki9lmo15/4hkb2UVMHqtjwlyo2NiH91SKu+LZ/EI5uG1g==" saltValue="Gr7d+qPfH5YfAA/ChrrQg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S40">
    <sortCondition descending="1" ref="B2"/>
  </sortState>
  <printOptions horizontalCentered="1"/>
  <pageMargins left="0.39370078740157483" right="0.39370078740157483" top="1.5748031496062993" bottom="0.39370078740157483" header="0.98425196850393704" footer="0.31496062992125984"/>
  <pageSetup paperSize="9" scale="57" orientation="landscape" r:id="rId1"/>
  <headerFooter>
    <oddHeader>&amp;C&amp;"-,Negrita"&amp;12INFORME TÉCNICO POR RAMO
RESUMEN EJECUTIVO
31.12.2018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compañía</vt:lpstr>
      <vt:lpstr>Por ramo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Salas</dc:creator>
  <cp:lastModifiedBy>Patricio Salas</cp:lastModifiedBy>
  <cp:lastPrinted>2020-02-17T19:55:29Z</cp:lastPrinted>
  <dcterms:created xsi:type="dcterms:W3CDTF">2020-02-17T19:18:35Z</dcterms:created>
  <dcterms:modified xsi:type="dcterms:W3CDTF">2020-02-17T20:01:30Z</dcterms:modified>
</cp:coreProperties>
</file>